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68" activeTab="0"/>
  </bookViews>
  <sheets>
    <sheet name="Список" sheetId="1" r:id="rId1"/>
    <sheet name="Точность" sheetId="2" r:id="rId2"/>
    <sheet name="Больше-Меньше" sheetId="3" r:id="rId3"/>
    <sheet name="Больше-Меньше2" sheetId="4" r:id="rId4"/>
    <sheet name="Больше-МеньшеИтог" sheetId="5" r:id="rId5"/>
    <sheet name="Комплексное" sheetId="6" r:id="rId6"/>
    <sheet name="Маршрут0" sheetId="7" r:id="rId7"/>
    <sheet name="Маршрут" sheetId="8" r:id="rId8"/>
    <sheet name="МаршрутИтог" sheetId="9" r:id="rId9"/>
    <sheet name="Гонка" sheetId="10" r:id="rId10"/>
    <sheet name="Слалом" sheetId="11" r:id="rId11"/>
    <sheet name="Слалом2" sheetId="12" r:id="rId12"/>
    <sheet name="Слалом3" sheetId="13" r:id="rId13"/>
    <sheet name="СлаломИтог" sheetId="14" r:id="rId14"/>
    <sheet name="СлаломБабочка" sheetId="15" r:id="rId15"/>
    <sheet name="Доп1" sheetId="16" r:id="rId16"/>
    <sheet name="Доп2" sheetId="17" r:id="rId17"/>
  </sheets>
  <definedNames/>
  <calcPr fullCalcOnLoad="1"/>
</workbook>
</file>

<file path=xl/sharedStrings.xml><?xml version="1.0" encoding="utf-8"?>
<sst xmlns="http://schemas.openxmlformats.org/spreadsheetml/2006/main" count="234" uniqueCount="103">
  <si>
    <t>Очки</t>
  </si>
  <si>
    <t>Попытка 1</t>
  </si>
  <si>
    <t>Попытка 2</t>
  </si>
  <si>
    <t>Попытка 3</t>
  </si>
  <si>
    <t>Упражнение 2 (Больше-меньше)</t>
  </si>
  <si>
    <t>Max (сек.)</t>
  </si>
  <si>
    <t>Min (сек.)</t>
  </si>
  <si>
    <t>Место</t>
  </si>
  <si>
    <t>Упражнение 3 (Гонка по треугольнику)</t>
  </si>
  <si>
    <t>Время (сек.)</t>
  </si>
  <si>
    <t>Min (км/ч)</t>
  </si>
  <si>
    <t>Max (км/ч)</t>
  </si>
  <si>
    <t>Разница (км/ч)</t>
  </si>
  <si>
    <t>Разница (сек.)</t>
  </si>
  <si>
    <t>Дистанция (м):</t>
  </si>
  <si>
    <t>Попытка 4</t>
  </si>
  <si>
    <t>Попытка 5</t>
  </si>
  <si>
    <t>Маршрут</t>
  </si>
  <si>
    <t>Кол. Вешек</t>
  </si>
  <si>
    <t>* Заполняются поля голубого цвета</t>
  </si>
  <si>
    <t>Ф.И.О.</t>
  </si>
  <si>
    <t>Формула:</t>
  </si>
  <si>
    <t>Где:</t>
  </si>
  <si>
    <t>Vmax = Самая высокая скорость, достигнутая в упражнении, в км/ч</t>
  </si>
  <si>
    <t>Vp1 = Скорость пилота в км\ч на первом медленном участке.</t>
  </si>
  <si>
    <t>Vmin = Самая медленная скорость, достигнутая в упражнении, в км/ч</t>
  </si>
  <si>
    <t>Vp2 = Скорость пилота в км\ч на втором быстром участке.</t>
  </si>
  <si>
    <t>Ep = Разница скоростей пилота, в км\ч</t>
  </si>
  <si>
    <t>Emax = Максимальная разница скоростей какого-либо пилота в упражнении, в км\ч</t>
  </si>
  <si>
    <t>Точность</t>
  </si>
  <si>
    <t>Min/Max</t>
  </si>
  <si>
    <t>Гонка</t>
  </si>
  <si>
    <t>Слалом</t>
  </si>
  <si>
    <t>Score = 1000*(Tmin/T)</t>
  </si>
  <si>
    <t>Tmin = Минимальное время, достигнутое в упражнении в секундах</t>
  </si>
  <si>
    <t>T = Время пилота, достигнутое в упражнении в секундах</t>
  </si>
  <si>
    <t>Tmax = Максимальное время, достигнутое в упражнении в секундах</t>
  </si>
  <si>
    <t>Score = 1000*(T/Tmax)</t>
  </si>
  <si>
    <t>NQ = Число вешек, взятых пилотом.</t>
  </si>
  <si>
    <t>Sp = Затраченное пилотом время в секундах между касаниями 1-ой и 10-ой вешки.</t>
  </si>
  <si>
    <t>Старт (время)</t>
  </si>
  <si>
    <t>Финиш (время)</t>
  </si>
  <si>
    <t>Упражнение 5 (Маршрут)</t>
  </si>
  <si>
    <t>Упражнение 7 (Слалом "Бабочка")</t>
  </si>
  <si>
    <t>Sp = Затраченное пилотом время в секундах между касаниями 1-ой и крайней вешки.</t>
  </si>
  <si>
    <t>Упражнение 8 ()</t>
  </si>
  <si>
    <t>Упражнение 9 ()</t>
  </si>
  <si>
    <t>Раков Алексей</t>
  </si>
  <si>
    <t>Корягин Андрей</t>
  </si>
  <si>
    <t>Ярина Михаил</t>
  </si>
  <si>
    <t>Жарко Виктор</t>
  </si>
  <si>
    <t>III</t>
  </si>
  <si>
    <t>II</t>
  </si>
  <si>
    <t>Заявленное время</t>
  </si>
  <si>
    <t>Фактическое время</t>
  </si>
  <si>
    <t>Разница</t>
  </si>
  <si>
    <t>С учетом заявленного времени</t>
  </si>
  <si>
    <t>Штрафы</t>
  </si>
  <si>
    <t>Очки итого</t>
  </si>
  <si>
    <t>Гусак Владимир</t>
  </si>
  <si>
    <t>I</t>
  </si>
  <si>
    <t>Палуба</t>
  </si>
  <si>
    <t>Комплексное Упражнение</t>
  </si>
  <si>
    <t>Комплексное упражнение</t>
  </si>
  <si>
    <t>Маршрут на заявленное время</t>
  </si>
  <si>
    <t>Точность приземления</t>
  </si>
  <si>
    <t>Минимум-Максимум</t>
  </si>
  <si>
    <t>Прокоп Александр</t>
  </si>
  <si>
    <t>Облог Юрий</t>
  </si>
  <si>
    <t>Гл. судья  Большаков Олег</t>
  </si>
  <si>
    <t>Маршрут2</t>
  </si>
  <si>
    <t>6</t>
  </si>
  <si>
    <t>30.09.2012</t>
  </si>
  <si>
    <t>Грисенко Александр</t>
  </si>
  <si>
    <t>Дашкин Олег</t>
  </si>
  <si>
    <t>Белый Владимир</t>
  </si>
  <si>
    <t>Яворский Владимир</t>
  </si>
  <si>
    <t>Астахов Максим</t>
  </si>
  <si>
    <t>!!! Последовательность</t>
  </si>
  <si>
    <t>!! Последовательность</t>
  </si>
  <si>
    <t>!!! Послед</t>
  </si>
  <si>
    <t>Слалом Клевер</t>
  </si>
  <si>
    <t>Упражнение (Слалом Клевер)</t>
  </si>
  <si>
    <t>Упражнение (Слалом Клевер) Тур 1</t>
  </si>
  <si>
    <t>Упражнение (Слалом Клевер) Тур 2</t>
  </si>
  <si>
    <t>10 секунд - штраф 1 очко</t>
  </si>
  <si>
    <t>4</t>
  </si>
  <si>
    <t>5</t>
  </si>
  <si>
    <t>7</t>
  </si>
  <si>
    <t>8</t>
  </si>
  <si>
    <t>9</t>
  </si>
  <si>
    <t>10</t>
  </si>
  <si>
    <t>11</t>
  </si>
  <si>
    <t>546-109</t>
  </si>
  <si>
    <t>646-129</t>
  </si>
  <si>
    <t>Штраф</t>
  </si>
  <si>
    <t>687-137</t>
  </si>
  <si>
    <t>659-132</t>
  </si>
  <si>
    <t>408-82</t>
  </si>
  <si>
    <t>344-69</t>
  </si>
  <si>
    <t>331-66</t>
  </si>
  <si>
    <t>625-125</t>
  </si>
  <si>
    <t>Кубок им. Александра Величко по парамоторному спорту 2012г.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</si>
</sst>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h:mm;@"/>
    <numFmt numFmtId="190" formatCode="h:mm:ss;@"/>
    <numFmt numFmtId="191" formatCode="[$-FC19]d\ mmmm\ yyyy\ &quot;г.&quot;"/>
    <numFmt numFmtId="192" formatCode="[h]:mm:ss;@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2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3" fillId="0" borderId="1" xfId="0" applyFont="1" applyFill="1" applyBorder="1" applyAlignment="1">
      <alignment horizontal="right"/>
    </xf>
    <xf numFmtId="0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vertical="top"/>
    </xf>
    <xf numFmtId="0" fontId="3" fillId="0" borderId="1" xfId="0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90" fontId="5" fillId="0" borderId="1" xfId="0" applyNumberFormat="1" applyFont="1" applyBorder="1" applyAlignment="1">
      <alignment/>
    </xf>
    <xf numFmtId="190" fontId="5" fillId="0" borderId="1" xfId="0" applyNumberFormat="1" applyFont="1" applyBorder="1" applyAlignment="1">
      <alignment horizontal="right"/>
    </xf>
    <xf numFmtId="190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/>
    </xf>
    <xf numFmtId="49" fontId="2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1" xfId="0" applyFont="1" applyBorder="1" applyAlignment="1">
      <alignment vertical="top"/>
    </xf>
    <xf numFmtId="0" fontId="0" fillId="0" borderId="1" xfId="0" applyFont="1" applyBorder="1" applyAlignment="1">
      <alignment/>
    </xf>
    <xf numFmtId="49" fontId="0" fillId="0" borderId="0" xfId="0" applyNumberFormat="1" applyBorder="1" applyAlignment="1">
      <alignment/>
    </xf>
    <xf numFmtId="190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9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21" fontId="0" fillId="0" borderId="0" xfId="0" applyNumberFormat="1" applyAlignment="1">
      <alignment/>
    </xf>
    <xf numFmtId="46" fontId="5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22</xdr:row>
      <xdr:rowOff>38100</xdr:rowOff>
    </xdr:from>
    <xdr:to>
      <xdr:col>10</xdr:col>
      <xdr:colOff>76200</xdr:colOff>
      <xdr:row>25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3781425"/>
          <a:ext cx="3676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733425</xdr:colOff>
      <xdr:row>22</xdr:row>
      <xdr:rowOff>38100</xdr:rowOff>
    </xdr:from>
    <xdr:to>
      <xdr:col>10</xdr:col>
      <xdr:colOff>76200</xdr:colOff>
      <xdr:row>25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3781425"/>
          <a:ext cx="3676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733425</xdr:colOff>
      <xdr:row>22</xdr:row>
      <xdr:rowOff>38100</xdr:rowOff>
    </xdr:from>
    <xdr:to>
      <xdr:col>10</xdr:col>
      <xdr:colOff>76200</xdr:colOff>
      <xdr:row>25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3781425"/>
          <a:ext cx="3676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22</xdr:row>
      <xdr:rowOff>47625</xdr:rowOff>
    </xdr:from>
    <xdr:to>
      <xdr:col>9</xdr:col>
      <xdr:colOff>390525</xdr:colOff>
      <xdr:row>25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3848100"/>
          <a:ext cx="2828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22</xdr:row>
      <xdr:rowOff>47625</xdr:rowOff>
    </xdr:from>
    <xdr:to>
      <xdr:col>9</xdr:col>
      <xdr:colOff>390525</xdr:colOff>
      <xdr:row>25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3848100"/>
          <a:ext cx="2828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22</xdr:row>
      <xdr:rowOff>47625</xdr:rowOff>
    </xdr:from>
    <xdr:to>
      <xdr:col>9</xdr:col>
      <xdr:colOff>390525</xdr:colOff>
      <xdr:row>25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3848100"/>
          <a:ext cx="2828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22</xdr:row>
      <xdr:rowOff>47625</xdr:rowOff>
    </xdr:from>
    <xdr:to>
      <xdr:col>9</xdr:col>
      <xdr:colOff>390525</xdr:colOff>
      <xdr:row>25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3848100"/>
          <a:ext cx="2828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27.8515625" style="10" customWidth="1"/>
    <col min="2" max="2" width="9.28125" style="12" customWidth="1"/>
    <col min="3" max="3" width="8.7109375" style="12" customWidth="1"/>
    <col min="4" max="4" width="5.421875" style="12" hidden="1" customWidth="1"/>
    <col min="5" max="5" width="7.8515625" style="12" hidden="1" customWidth="1"/>
    <col min="6" max="6" width="9.421875" style="12" customWidth="1"/>
    <col min="7" max="7" width="8.57421875" style="12" customWidth="1"/>
    <col min="8" max="8" width="12.421875" style="0" customWidth="1"/>
    <col min="9" max="9" width="11.28125" style="0" hidden="1" customWidth="1"/>
    <col min="10" max="10" width="7.28125" style="0" customWidth="1"/>
    <col min="11" max="11" width="8.421875" style="8" customWidth="1"/>
    <col min="12" max="12" width="6.8515625" style="6" hidden="1" customWidth="1"/>
    <col min="13" max="13" width="8.140625" style="4" customWidth="1"/>
  </cols>
  <sheetData>
    <row r="1" spans="1:13" s="53" customFormat="1" ht="24.75" customHeight="1">
      <c r="A1" s="88" t="s">
        <v>102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53" customFormat="1" ht="30" customHeight="1">
      <c r="A2" s="76" t="s">
        <v>20</v>
      </c>
      <c r="B2" s="44" t="s">
        <v>29</v>
      </c>
      <c r="C2" s="44" t="s">
        <v>30</v>
      </c>
      <c r="D2" s="77" t="s">
        <v>63</v>
      </c>
      <c r="E2" s="44"/>
      <c r="F2" s="44" t="s">
        <v>17</v>
      </c>
      <c r="G2" s="44" t="s">
        <v>32</v>
      </c>
      <c r="H2" s="75"/>
      <c r="I2" s="74" t="s">
        <v>70</v>
      </c>
      <c r="J2" s="66"/>
      <c r="K2" s="44" t="s">
        <v>0</v>
      </c>
      <c r="L2" s="44" t="s">
        <v>7</v>
      </c>
      <c r="M2" s="44" t="s">
        <v>7</v>
      </c>
    </row>
    <row r="3" spans="1:13" s="53" customFormat="1" ht="12.75">
      <c r="A3" s="78" t="s">
        <v>48</v>
      </c>
      <c r="B3" s="79">
        <f>Точность!K3</f>
        <v>0</v>
      </c>
      <c r="C3" s="79">
        <f>'Больше-МеньшеИтог'!K3</f>
        <v>1917</v>
      </c>
      <c r="D3" s="80">
        <f>Комплексное!K3</f>
        <v>0</v>
      </c>
      <c r="E3" s="79"/>
      <c r="F3" s="80">
        <f>Маршрут0!K3</f>
        <v>476.9333333333334</v>
      </c>
      <c r="G3" s="79">
        <f>СлаломИтог!K3</f>
        <v>877</v>
      </c>
      <c r="H3" s="81"/>
      <c r="I3" s="81">
        <f>Маршрут!K3</f>
        <v>0</v>
      </c>
      <c r="J3" s="66"/>
      <c r="K3" s="82">
        <f>SUM(B3:J3)</f>
        <v>3270.9333333333334</v>
      </c>
      <c r="L3" s="44">
        <f>RANK(K3,K3:K32,0)</f>
        <v>4</v>
      </c>
      <c r="M3" s="74">
        <f>IF(L3&lt;4,ROMAN(L3),L3)</f>
        <v>4</v>
      </c>
    </row>
    <row r="4" spans="1:13" s="53" customFormat="1" ht="12.75">
      <c r="A4" s="78" t="s">
        <v>73</v>
      </c>
      <c r="B4" s="79">
        <f>Точность!K4</f>
        <v>0</v>
      </c>
      <c r="C4" s="79">
        <f>'Больше-МеньшеИтог'!K4</f>
        <v>1055</v>
      </c>
      <c r="D4" s="80">
        <f>Комплексное!K4</f>
        <v>0</v>
      </c>
      <c r="E4" s="79"/>
      <c r="F4" s="80">
        <f>Маршрут0!K4</f>
        <v>0</v>
      </c>
      <c r="G4" s="79">
        <f>СлаломИтог!K4</f>
        <v>1242</v>
      </c>
      <c r="H4" s="81"/>
      <c r="I4" s="81">
        <f>Маршрут!K4</f>
        <v>0</v>
      </c>
      <c r="J4" s="66"/>
      <c r="K4" s="82">
        <f aca="true" t="shared" si="0" ref="K4:K14">SUM(B4:J4)</f>
        <v>2297</v>
      </c>
      <c r="L4" s="44">
        <f>RANK(K4,K3:K32,0)</f>
        <v>10</v>
      </c>
      <c r="M4" s="74">
        <f aca="true" t="shared" si="1" ref="M4:M14">IF(L4&lt;4,ROMAN(L4),L4)</f>
        <v>10</v>
      </c>
    </row>
    <row r="5" spans="1:13" s="53" customFormat="1" ht="12.75">
      <c r="A5" s="78" t="s">
        <v>74</v>
      </c>
      <c r="B5" s="79">
        <f>Точность!K5</f>
        <v>425</v>
      </c>
      <c r="C5" s="79">
        <f>'Больше-МеньшеИтог'!K5</f>
        <v>1302</v>
      </c>
      <c r="D5" s="80">
        <f>Комплексное!K5</f>
        <v>0</v>
      </c>
      <c r="E5" s="79"/>
      <c r="F5" s="80">
        <f>Маршрут0!K5</f>
        <v>910</v>
      </c>
      <c r="G5" s="79">
        <f>СлаломИтог!K5</f>
        <v>533</v>
      </c>
      <c r="H5" s="81"/>
      <c r="I5" s="81">
        <f>Маршрут!K5</f>
        <v>0</v>
      </c>
      <c r="J5" s="66"/>
      <c r="K5" s="82">
        <f t="shared" si="0"/>
        <v>3170</v>
      </c>
      <c r="L5" s="44">
        <f>RANK(K5,K3:K32,0)</f>
        <v>5</v>
      </c>
      <c r="M5" s="74">
        <f t="shared" si="1"/>
        <v>5</v>
      </c>
    </row>
    <row r="6" spans="1:13" s="53" customFormat="1" ht="12.75">
      <c r="A6" s="78" t="s">
        <v>75</v>
      </c>
      <c r="B6" s="79">
        <f>Точность!K6</f>
        <v>550</v>
      </c>
      <c r="C6" s="79">
        <f>'Больше-МеньшеИтог'!K6</f>
        <v>1869</v>
      </c>
      <c r="D6" s="80">
        <f>Комплексное!K6</f>
        <v>0</v>
      </c>
      <c r="E6" s="79"/>
      <c r="F6" s="80">
        <f>Маршрут0!K6</f>
        <v>475.4</v>
      </c>
      <c r="G6" s="79">
        <f>СлаломИтог!K6</f>
        <v>1632</v>
      </c>
      <c r="H6" s="81"/>
      <c r="I6" s="81">
        <f>Маршрут!K6</f>
        <v>0</v>
      </c>
      <c r="J6" s="66"/>
      <c r="K6" s="82">
        <f t="shared" si="0"/>
        <v>4526.4</v>
      </c>
      <c r="L6" s="44">
        <f>RANK(K6,K3:K32,0)</f>
        <v>1</v>
      </c>
      <c r="M6" s="74" t="str">
        <f t="shared" si="1"/>
        <v>I</v>
      </c>
    </row>
    <row r="7" spans="1:13" s="53" customFormat="1" ht="12.75">
      <c r="A7" s="78" t="s">
        <v>49</v>
      </c>
      <c r="B7" s="79">
        <f>Точность!K7</f>
        <v>100</v>
      </c>
      <c r="C7" s="79">
        <f>'Больше-МеньшеИтог'!K7</f>
        <v>1774</v>
      </c>
      <c r="D7" s="80">
        <f>Комплексное!K7</f>
        <v>0</v>
      </c>
      <c r="E7" s="79"/>
      <c r="F7" s="80">
        <f>Маршрут0!K7</f>
        <v>536.4333333333334</v>
      </c>
      <c r="G7" s="79">
        <f>СлаломИтог!K7</f>
        <v>1374</v>
      </c>
      <c r="H7" s="81"/>
      <c r="I7" s="81">
        <f>Маршрут!K7</f>
        <v>0</v>
      </c>
      <c r="J7" s="66"/>
      <c r="K7" s="82">
        <f t="shared" si="0"/>
        <v>3784.4333333333334</v>
      </c>
      <c r="L7" s="44">
        <f>RANK(K7,K3:K32,0)</f>
        <v>3</v>
      </c>
      <c r="M7" s="74" t="str">
        <f t="shared" si="1"/>
        <v>III</v>
      </c>
    </row>
    <row r="8" spans="1:13" s="53" customFormat="1" ht="12.75">
      <c r="A8" s="78" t="s">
        <v>47</v>
      </c>
      <c r="B8" s="79">
        <f>Точность!K8</f>
        <v>175</v>
      </c>
      <c r="C8" s="79">
        <f>'Больше-МеньшеИтог'!K8</f>
        <v>1432</v>
      </c>
      <c r="D8" s="80">
        <f>Комплексное!K8</f>
        <v>0</v>
      </c>
      <c r="E8" s="79"/>
      <c r="F8" s="80">
        <f>Маршрут0!K8</f>
        <v>33.19999999999997</v>
      </c>
      <c r="G8" s="79">
        <f>СлаломИтог!K8</f>
        <v>1529</v>
      </c>
      <c r="H8" s="81"/>
      <c r="I8" s="81">
        <f>Маршрут!K8</f>
        <v>0</v>
      </c>
      <c r="J8" s="66"/>
      <c r="K8" s="82">
        <f t="shared" si="0"/>
        <v>3169.2</v>
      </c>
      <c r="L8" s="44">
        <f>RANK(K8,K3:K32,0)</f>
        <v>6</v>
      </c>
      <c r="M8" s="74">
        <f t="shared" si="1"/>
        <v>6</v>
      </c>
    </row>
    <row r="9" spans="1:13" s="53" customFormat="1" ht="12.75">
      <c r="A9" s="78" t="s">
        <v>76</v>
      </c>
      <c r="B9" s="79">
        <f>Точность!K9</f>
        <v>475</v>
      </c>
      <c r="C9" s="79">
        <f>'Больше-МеньшеИтог'!K9</f>
        <v>1621</v>
      </c>
      <c r="D9" s="80">
        <f>Комплексное!K9</f>
        <v>0</v>
      </c>
      <c r="E9" s="79"/>
      <c r="F9" s="80">
        <f>Маршрут0!K9</f>
        <v>308.0666666666667</v>
      </c>
      <c r="G9" s="79">
        <f>СлаломИтог!K9</f>
        <v>1899</v>
      </c>
      <c r="H9" s="81"/>
      <c r="I9" s="81">
        <f>Маршрут!K9</f>
        <v>0</v>
      </c>
      <c r="J9" s="66"/>
      <c r="K9" s="82">
        <f t="shared" si="0"/>
        <v>4303.066666666667</v>
      </c>
      <c r="L9" s="44">
        <f>RANK(K9,K3:K32,0)</f>
        <v>2</v>
      </c>
      <c r="M9" s="74" t="str">
        <f t="shared" si="1"/>
        <v>II</v>
      </c>
    </row>
    <row r="10" spans="1:13" s="53" customFormat="1" ht="12.75">
      <c r="A10" s="78" t="s">
        <v>67</v>
      </c>
      <c r="B10" s="79">
        <f>Точность!K10</f>
        <v>0</v>
      </c>
      <c r="C10" s="79">
        <f>'Больше-МеньшеИтог'!K10</f>
        <v>1687</v>
      </c>
      <c r="D10" s="80">
        <f>Комплексное!K10</f>
        <v>0</v>
      </c>
      <c r="E10" s="79"/>
      <c r="F10" s="80">
        <f>Маршрут0!K10</f>
        <v>349.6666666666667</v>
      </c>
      <c r="G10" s="79">
        <f>СлаломИтог!K10</f>
        <v>1101</v>
      </c>
      <c r="H10" s="81"/>
      <c r="I10" s="81">
        <f>Маршрут!K10</f>
        <v>0</v>
      </c>
      <c r="J10" s="66"/>
      <c r="K10" s="82">
        <f t="shared" si="0"/>
        <v>3137.666666666667</v>
      </c>
      <c r="L10" s="44">
        <f>RANK(K10,K3:K32,0)</f>
        <v>7</v>
      </c>
      <c r="M10" s="74">
        <f t="shared" si="1"/>
        <v>7</v>
      </c>
    </row>
    <row r="11" spans="1:13" s="53" customFormat="1" ht="12.75">
      <c r="A11" s="78" t="s">
        <v>50</v>
      </c>
      <c r="B11" s="79">
        <f>Точность!K11</f>
        <v>275</v>
      </c>
      <c r="C11" s="79">
        <f>'Больше-МеньшеИтог'!K11</f>
        <v>1353</v>
      </c>
      <c r="D11" s="80">
        <f>Комплексное!K11</f>
        <v>0</v>
      </c>
      <c r="E11" s="79"/>
      <c r="F11" s="80">
        <f>Маршрут0!K11</f>
        <v>10.46666666666664</v>
      </c>
      <c r="G11" s="79">
        <f>СлаломИтог!K11</f>
        <v>775</v>
      </c>
      <c r="H11" s="81"/>
      <c r="I11" s="81">
        <f>Маршрут!K11</f>
        <v>0</v>
      </c>
      <c r="J11" s="66"/>
      <c r="K11" s="82">
        <f t="shared" si="0"/>
        <v>2413.4666666666667</v>
      </c>
      <c r="L11" s="44">
        <f>RANK(K11,K3:K32,0)</f>
        <v>9</v>
      </c>
      <c r="M11" s="74">
        <f t="shared" si="1"/>
        <v>9</v>
      </c>
    </row>
    <row r="12" spans="1:13" s="53" customFormat="1" ht="12.75">
      <c r="A12" s="78" t="s">
        <v>59</v>
      </c>
      <c r="B12" s="79">
        <f>Точность!K12</f>
        <v>0</v>
      </c>
      <c r="C12" s="79">
        <f>'Больше-МеньшеИтог'!K12</f>
        <v>0</v>
      </c>
      <c r="D12" s="80">
        <f>Комплексное!K12</f>
        <v>0</v>
      </c>
      <c r="E12" s="79"/>
      <c r="F12" s="80">
        <f>Маршрут0!K12</f>
        <v>0</v>
      </c>
      <c r="G12" s="79">
        <f>СлаломИтог!K12</f>
        <v>0</v>
      </c>
      <c r="H12" s="81"/>
      <c r="I12" s="81">
        <f>Маршрут!K12</f>
        <v>0</v>
      </c>
      <c r="J12" s="66"/>
      <c r="K12" s="82">
        <f t="shared" si="0"/>
        <v>0</v>
      </c>
      <c r="L12" s="44">
        <f>RANK(K12,K3:K32,0)</f>
        <v>12</v>
      </c>
      <c r="M12" s="74">
        <f t="shared" si="1"/>
        <v>12</v>
      </c>
    </row>
    <row r="13" spans="1:13" s="53" customFormat="1" ht="12.75">
      <c r="A13" s="78" t="s">
        <v>77</v>
      </c>
      <c r="B13" s="79">
        <f>Точность!K13</f>
        <v>125</v>
      </c>
      <c r="C13" s="79">
        <f>'Больше-МеньшеИтог'!K13</f>
        <v>1206</v>
      </c>
      <c r="D13" s="80"/>
      <c r="E13" s="79"/>
      <c r="F13" s="80">
        <f>Маршрут0!K13</f>
        <v>600</v>
      </c>
      <c r="G13" s="79">
        <f>СлаломИтог!K13</f>
        <v>559</v>
      </c>
      <c r="H13" s="81"/>
      <c r="I13" s="66"/>
      <c r="J13" s="66"/>
      <c r="K13" s="82">
        <f t="shared" si="0"/>
        <v>2490</v>
      </c>
      <c r="L13" s="44">
        <f>RANK(K13,K3:K33,0)</f>
        <v>8</v>
      </c>
      <c r="M13" s="74">
        <f t="shared" si="1"/>
        <v>8</v>
      </c>
    </row>
    <row r="14" spans="1:13" s="53" customFormat="1" ht="12.75">
      <c r="A14" s="78" t="s">
        <v>68</v>
      </c>
      <c r="B14" s="79">
        <f>Точность!K14</f>
        <v>0</v>
      </c>
      <c r="C14" s="79">
        <f>'Больше-МеньшеИтог'!K14</f>
        <v>0</v>
      </c>
      <c r="D14" s="80"/>
      <c r="E14" s="79"/>
      <c r="F14" s="80">
        <f>Маршрут0!K14</f>
        <v>425.69999999999993</v>
      </c>
      <c r="G14" s="79">
        <f>СлаломИтог!K14</f>
        <v>0</v>
      </c>
      <c r="H14" s="81"/>
      <c r="I14" s="66"/>
      <c r="J14" s="66"/>
      <c r="K14" s="82">
        <f t="shared" si="0"/>
        <v>425.69999999999993</v>
      </c>
      <c r="L14" s="44">
        <f>RANK(K14,K3:K34,0)</f>
        <v>11</v>
      </c>
      <c r="M14" s="74">
        <f t="shared" si="1"/>
        <v>11</v>
      </c>
    </row>
    <row r="15" spans="1:13" s="53" customFormat="1" ht="12.75">
      <c r="A15" s="78"/>
      <c r="B15" s="79"/>
      <c r="C15" s="79"/>
      <c r="D15" s="80"/>
      <c r="E15" s="79"/>
      <c r="F15" s="80"/>
      <c r="G15" s="79"/>
      <c r="H15" s="81"/>
      <c r="I15" s="66"/>
      <c r="J15" s="66"/>
      <c r="K15" s="44"/>
      <c r="L15" s="44"/>
      <c r="M15" s="74"/>
    </row>
    <row r="16" spans="1:13" s="53" customFormat="1" ht="12.75">
      <c r="A16" s="78"/>
      <c r="B16" s="79"/>
      <c r="C16" s="79"/>
      <c r="D16" s="80"/>
      <c r="E16" s="79"/>
      <c r="F16" s="80"/>
      <c r="G16" s="79"/>
      <c r="H16" s="81"/>
      <c r="I16" s="66"/>
      <c r="J16" s="66"/>
      <c r="K16" s="44"/>
      <c r="L16" s="44"/>
      <c r="M16" s="74"/>
    </row>
    <row r="17" spans="1:13" s="53" customFormat="1" ht="12.75">
      <c r="A17" s="78"/>
      <c r="B17" s="79"/>
      <c r="C17" s="79"/>
      <c r="D17" s="80"/>
      <c r="E17" s="79"/>
      <c r="F17" s="80"/>
      <c r="G17" s="79"/>
      <c r="H17" s="81"/>
      <c r="I17" s="66"/>
      <c r="J17" s="66"/>
      <c r="K17" s="44"/>
      <c r="L17" s="44"/>
      <c r="M17" s="74"/>
    </row>
    <row r="18" spans="1:13" s="53" customFormat="1" ht="12.75">
      <c r="A18" s="83"/>
      <c r="B18" s="84"/>
      <c r="C18" s="84"/>
      <c r="D18" s="85"/>
      <c r="E18" s="84"/>
      <c r="F18" s="84"/>
      <c r="G18" s="84"/>
      <c r="H18" s="86"/>
      <c r="I18" s="56"/>
      <c r="J18" s="56"/>
      <c r="K18" s="69"/>
      <c r="L18" s="69"/>
      <c r="M18" s="87"/>
    </row>
    <row r="19" spans="1:13" s="53" customFormat="1" ht="12.75">
      <c r="A19" s="83" t="s">
        <v>72</v>
      </c>
      <c r="B19" s="84"/>
      <c r="C19" s="84"/>
      <c r="D19" s="85"/>
      <c r="E19" s="84"/>
      <c r="F19" s="84"/>
      <c r="G19" s="84"/>
      <c r="H19" s="86"/>
      <c r="I19" s="56"/>
      <c r="J19" s="56"/>
      <c r="K19" s="69"/>
      <c r="L19" s="69"/>
      <c r="M19" s="87"/>
    </row>
    <row r="20" spans="1:13" s="53" customFormat="1" ht="12.75">
      <c r="A20" s="83"/>
      <c r="B20" s="84"/>
      <c r="C20" s="84"/>
      <c r="D20" s="85"/>
      <c r="E20" s="84"/>
      <c r="F20" s="84"/>
      <c r="G20" s="84"/>
      <c r="H20" s="86"/>
      <c r="I20" s="56"/>
      <c r="J20" s="56"/>
      <c r="K20" s="69"/>
      <c r="L20" s="69"/>
      <c r="M20" s="87"/>
    </row>
    <row r="21" spans="1:13" s="53" customFormat="1" ht="12.75">
      <c r="A21" s="83" t="s">
        <v>69</v>
      </c>
      <c r="B21" s="84"/>
      <c r="C21" s="84"/>
      <c r="D21" s="85"/>
      <c r="E21" s="84"/>
      <c r="F21" s="84"/>
      <c r="G21" s="84"/>
      <c r="H21" s="86"/>
      <c r="I21" s="56"/>
      <c r="J21" s="56"/>
      <c r="K21" s="69"/>
      <c r="L21" s="69"/>
      <c r="M21" s="87"/>
    </row>
    <row r="22" spans="1:13" s="53" customFormat="1" ht="12.75">
      <c r="A22" s="57"/>
      <c r="B22" s="52"/>
      <c r="C22" s="52"/>
      <c r="D22" s="58"/>
      <c r="E22" s="52"/>
      <c r="F22" s="52"/>
      <c r="G22" s="52"/>
      <c r="H22" s="59"/>
      <c r="K22" s="54"/>
      <c r="L22" s="55"/>
      <c r="M22" s="43"/>
    </row>
    <row r="23" ht="12.75">
      <c r="M23" s="5"/>
    </row>
    <row r="24" ht="12.75">
      <c r="M24" s="5"/>
    </row>
    <row r="25" ht="12.75">
      <c r="M25" s="5"/>
    </row>
    <row r="26" ht="12.75">
      <c r="M26" s="5"/>
    </row>
    <row r="27" ht="12.75">
      <c r="M27" s="5"/>
    </row>
    <row r="28" ht="12.75">
      <c r="M28" s="5"/>
    </row>
    <row r="29" ht="12.75">
      <c r="M29" s="5"/>
    </row>
    <row r="30" ht="12.75">
      <c r="M30" s="5"/>
    </row>
    <row r="31" ht="12.75">
      <c r="M31" s="5"/>
    </row>
    <row r="32" ht="12.75">
      <c r="M32" s="5"/>
    </row>
  </sheetData>
  <mergeCells count="1">
    <mergeCell ref="A1:M1"/>
  </mergeCells>
  <printOptions/>
  <pageMargins left="1.44" right="0.75" top="1.83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C15" sqref="C15"/>
    </sheetView>
  </sheetViews>
  <sheetFormatPr defaultColWidth="9.140625" defaultRowHeight="12.75"/>
  <cols>
    <col min="1" max="1" width="27.421875" style="0" customWidth="1"/>
    <col min="2" max="2" width="15.8515625" style="28" customWidth="1"/>
    <col min="3" max="3" width="15.140625" style="0" customWidth="1"/>
    <col min="4" max="4" width="12.421875" style="0" customWidth="1"/>
    <col min="5" max="5" width="6.421875" style="0" hidden="1" customWidth="1"/>
    <col min="6" max="6" width="9.7109375" style="0" customWidth="1"/>
    <col min="7" max="7" width="7.8515625" style="0" customWidth="1"/>
    <col min="8" max="9" width="5.28125" style="0" customWidth="1"/>
    <col min="10" max="10" width="6.7109375" style="0" customWidth="1"/>
    <col min="11" max="11" width="6.57421875" style="0" customWidth="1"/>
    <col min="12" max="12" width="14.28125" style="6" hidden="1" customWidth="1"/>
    <col min="13" max="13" width="8.140625" style="4" customWidth="1"/>
  </cols>
  <sheetData>
    <row r="1" spans="1:6" ht="22.5" customHeight="1">
      <c r="A1" s="90" t="s">
        <v>8</v>
      </c>
      <c r="B1" s="90"/>
      <c r="C1" s="90"/>
      <c r="D1" s="90"/>
      <c r="E1" s="90"/>
      <c r="F1" s="90"/>
    </row>
    <row r="2" spans="1:13" ht="12.75">
      <c r="A2" s="19" t="s">
        <v>20</v>
      </c>
      <c r="B2" s="20" t="s">
        <v>40</v>
      </c>
      <c r="C2" s="20" t="s">
        <v>41</v>
      </c>
      <c r="D2" s="34" t="s">
        <v>9</v>
      </c>
      <c r="E2" s="14"/>
      <c r="F2" s="14"/>
      <c r="G2" s="14"/>
      <c r="H2" s="14"/>
      <c r="I2" s="14"/>
      <c r="J2" s="14"/>
      <c r="K2" s="25" t="s">
        <v>0</v>
      </c>
      <c r="L2" s="16"/>
      <c r="M2" s="18" t="s">
        <v>7</v>
      </c>
    </row>
    <row r="3" spans="1:13" ht="12.75">
      <c r="A3" s="14" t="str">
        <f>Список!A3</f>
        <v>Корягин Андрей</v>
      </c>
      <c r="B3" s="36">
        <v>0</v>
      </c>
      <c r="C3" s="36">
        <v>0</v>
      </c>
      <c r="D3" s="33">
        <f>HOUR(C3-B3)*3600+MINUTE(C3-B3)*60+SECOND(C3-B3)</f>
        <v>0</v>
      </c>
      <c r="E3" s="14">
        <f>IF(D3&gt;0,D3,"")</f>
      </c>
      <c r="F3" s="14"/>
      <c r="G3" s="14"/>
      <c r="H3" s="14"/>
      <c r="I3" s="14"/>
      <c r="J3" s="14"/>
      <c r="K3" s="26">
        <f>IF(D3&gt;0,ROUND(E35/D3*1000,0),0)</f>
        <v>0</v>
      </c>
      <c r="L3" s="16"/>
      <c r="M3" s="17" t="s">
        <v>60</v>
      </c>
    </row>
    <row r="4" spans="1:13" ht="12.75">
      <c r="A4" s="14" t="str">
        <f>Список!A4</f>
        <v>Грисенко Александр</v>
      </c>
      <c r="B4" s="36">
        <v>0</v>
      </c>
      <c r="C4" s="36">
        <v>0</v>
      </c>
      <c r="D4" s="33">
        <f aca="true" t="shared" si="0" ref="D4:D22">HOUR(C4-B4)*3600+MINUTE(C4-B4)*60+SECOND(C4-B4)</f>
        <v>0</v>
      </c>
      <c r="E4" s="14">
        <f aca="true" t="shared" si="1" ref="E4:E22">IF(D4&gt;0,D4,"")</f>
      </c>
      <c r="F4" s="14"/>
      <c r="G4" s="14"/>
      <c r="H4" s="14"/>
      <c r="I4" s="14"/>
      <c r="J4" s="14"/>
      <c r="K4" s="26">
        <f>IF(D4&gt;0,ROUND(E35/D4*1000,0),0)</f>
        <v>0</v>
      </c>
      <c r="L4" s="16"/>
      <c r="M4" s="17" t="s">
        <v>52</v>
      </c>
    </row>
    <row r="5" spans="1:13" ht="12.75">
      <c r="A5" s="14" t="str">
        <f>Список!A5</f>
        <v>Дашкин Олег</v>
      </c>
      <c r="B5" s="36"/>
      <c r="C5" s="36"/>
      <c r="D5" s="33"/>
      <c r="E5" s="14"/>
      <c r="F5" s="14"/>
      <c r="G5" s="14"/>
      <c r="H5" s="14"/>
      <c r="I5" s="14"/>
      <c r="J5" s="14"/>
      <c r="K5" s="26">
        <f>IF(D5&gt;0,ROUND(E35/D5*1000,0),0)</f>
        <v>0</v>
      </c>
      <c r="L5" s="16"/>
      <c r="M5" s="17">
        <v>11</v>
      </c>
    </row>
    <row r="6" spans="1:13" ht="12.75">
      <c r="A6" s="14" t="str">
        <f>Список!A6</f>
        <v>Белый Владимир</v>
      </c>
      <c r="B6" s="36">
        <v>0</v>
      </c>
      <c r="C6" s="36">
        <v>0</v>
      </c>
      <c r="D6" s="33">
        <f t="shared" si="0"/>
        <v>0</v>
      </c>
      <c r="E6" s="14">
        <f t="shared" si="1"/>
      </c>
      <c r="F6" s="14"/>
      <c r="G6" s="14"/>
      <c r="H6" s="14"/>
      <c r="I6" s="14"/>
      <c r="J6" s="14"/>
      <c r="K6" s="26">
        <f>IF(D6&gt;0,ROUND(E35/D6*1000,0),0)</f>
        <v>0</v>
      </c>
      <c r="L6" s="16"/>
      <c r="M6" s="17">
        <v>8</v>
      </c>
    </row>
    <row r="7" spans="1:13" ht="12.75">
      <c r="A7" s="14" t="str">
        <f>Список!A7</f>
        <v>Ярина Михаил</v>
      </c>
      <c r="B7" s="36">
        <v>0</v>
      </c>
      <c r="C7" s="36">
        <v>0</v>
      </c>
      <c r="D7" s="33">
        <f t="shared" si="0"/>
        <v>0</v>
      </c>
      <c r="E7" s="14">
        <f t="shared" si="1"/>
      </c>
      <c r="F7" s="14"/>
      <c r="G7" s="14"/>
      <c r="H7" s="14"/>
      <c r="I7" s="14"/>
      <c r="J7" s="14"/>
      <c r="K7" s="26">
        <f>IF(D7&gt;0,ROUND(E35/D7*1000,0),0)</f>
        <v>0</v>
      </c>
      <c r="L7" s="16"/>
      <c r="M7" s="17">
        <v>10</v>
      </c>
    </row>
    <row r="8" spans="1:13" ht="12.75">
      <c r="A8" s="14" t="str">
        <f>Список!A8</f>
        <v>Раков Алексей</v>
      </c>
      <c r="B8" s="36"/>
      <c r="C8" s="36"/>
      <c r="D8" s="33"/>
      <c r="E8" s="14"/>
      <c r="F8" s="14"/>
      <c r="G8" s="14"/>
      <c r="H8" s="14"/>
      <c r="I8" s="14"/>
      <c r="J8" s="14"/>
      <c r="K8" s="26">
        <f>IF(D8&gt;0,ROUND(E35/D8*1000,0),0)</f>
        <v>0</v>
      </c>
      <c r="L8" s="16"/>
      <c r="M8" s="17">
        <v>11</v>
      </c>
    </row>
    <row r="9" spans="1:13" ht="12.75">
      <c r="A9" s="14" t="str">
        <f>Список!A9</f>
        <v>Яворский Владимир</v>
      </c>
      <c r="B9" s="36">
        <v>0</v>
      </c>
      <c r="C9" s="36">
        <v>0</v>
      </c>
      <c r="D9" s="33">
        <f t="shared" si="0"/>
        <v>0</v>
      </c>
      <c r="E9" s="14">
        <f t="shared" si="1"/>
      </c>
      <c r="F9" s="14"/>
      <c r="G9" s="14"/>
      <c r="H9" s="14"/>
      <c r="I9" s="14"/>
      <c r="J9" s="14"/>
      <c r="K9" s="26">
        <f>IF(D9&gt;0,ROUND(E35/D9*1000,0),0)</f>
        <v>0</v>
      </c>
      <c r="L9" s="16"/>
      <c r="M9" s="17" t="s">
        <v>51</v>
      </c>
    </row>
    <row r="10" spans="1:13" ht="12.75">
      <c r="A10" s="14" t="str">
        <f>Список!A10</f>
        <v>Прокоп Александр</v>
      </c>
      <c r="B10" s="36">
        <v>0</v>
      </c>
      <c r="C10" s="36">
        <v>0</v>
      </c>
      <c r="D10" s="33">
        <f t="shared" si="0"/>
        <v>0</v>
      </c>
      <c r="E10" s="14">
        <f t="shared" si="1"/>
      </c>
      <c r="F10" s="14"/>
      <c r="G10" s="14"/>
      <c r="H10" s="14"/>
      <c r="I10" s="14"/>
      <c r="J10" s="14"/>
      <c r="K10" s="26">
        <f>IF(D10&gt;0,ROUND(E35/D10*1000,0),0)</f>
        <v>0</v>
      </c>
      <c r="L10" s="16"/>
      <c r="M10" s="17">
        <v>6</v>
      </c>
    </row>
    <row r="11" spans="1:13" ht="12.75">
      <c r="A11" s="14" t="str">
        <f>Список!A11</f>
        <v>Жарко Виктор</v>
      </c>
      <c r="B11" s="36">
        <v>0</v>
      </c>
      <c r="C11" s="36">
        <v>0</v>
      </c>
      <c r="D11" s="33">
        <f t="shared" si="0"/>
        <v>0</v>
      </c>
      <c r="E11" s="14">
        <f t="shared" si="1"/>
      </c>
      <c r="F11" s="14"/>
      <c r="G11" s="14"/>
      <c r="H11" s="14"/>
      <c r="I11" s="14"/>
      <c r="J11" s="14"/>
      <c r="K11" s="26">
        <f>IF(D11&gt;0,ROUND(E35/D11*1000,0),0)</f>
        <v>0</v>
      </c>
      <c r="L11" s="16"/>
      <c r="M11" s="17">
        <v>5</v>
      </c>
    </row>
    <row r="12" spans="1:13" ht="12.75">
      <c r="A12" s="14" t="str">
        <f>Список!A12</f>
        <v>Гусак Владимир</v>
      </c>
      <c r="B12" s="36">
        <v>0</v>
      </c>
      <c r="C12" s="36">
        <v>0</v>
      </c>
      <c r="D12" s="33">
        <f t="shared" si="0"/>
        <v>0</v>
      </c>
      <c r="E12" s="14">
        <f t="shared" si="1"/>
      </c>
      <c r="F12" s="14"/>
      <c r="G12" s="14"/>
      <c r="H12" s="14"/>
      <c r="I12" s="14"/>
      <c r="J12" s="14"/>
      <c r="K12" s="26">
        <f>IF(D12&gt;0,ROUND(E35/D12*1000,0),0)</f>
        <v>0</v>
      </c>
      <c r="L12" s="16"/>
      <c r="M12" s="17">
        <v>7</v>
      </c>
    </row>
    <row r="13" spans="1:13" ht="12.75">
      <c r="A13" s="14" t="str">
        <f>Список!A13</f>
        <v>Астахов Максим</v>
      </c>
      <c r="B13" s="36">
        <v>0</v>
      </c>
      <c r="C13" s="36">
        <v>0</v>
      </c>
      <c r="D13" s="33">
        <f t="shared" si="0"/>
        <v>0</v>
      </c>
      <c r="E13" s="14">
        <f t="shared" si="1"/>
      </c>
      <c r="F13" s="14"/>
      <c r="G13" s="14"/>
      <c r="H13" s="14"/>
      <c r="I13" s="14"/>
      <c r="J13" s="14"/>
      <c r="K13" s="26">
        <f>IF(D13&gt;0,ROUND(E35/D13*1000,0),0)</f>
        <v>0</v>
      </c>
      <c r="L13" s="16"/>
      <c r="M13" s="17">
        <v>9</v>
      </c>
    </row>
    <row r="14" spans="1:13" ht="12.75">
      <c r="A14" s="14" t="str">
        <f>Список!A14</f>
        <v>Облог Юрий</v>
      </c>
      <c r="B14" s="36"/>
      <c r="C14" s="36"/>
      <c r="D14" s="33"/>
      <c r="E14" s="14"/>
      <c r="F14" s="14"/>
      <c r="G14" s="14"/>
      <c r="H14" s="14"/>
      <c r="I14" s="14"/>
      <c r="J14" s="14"/>
      <c r="K14" s="26">
        <f>IF(D14&gt;0,ROUND(E35/D14*1000,0),0)</f>
        <v>0</v>
      </c>
      <c r="L14" s="16"/>
      <c r="M14" s="17">
        <v>11</v>
      </c>
    </row>
    <row r="15" spans="1:13" ht="12.75">
      <c r="A15" s="14">
        <f>Список!A15</f>
        <v>0</v>
      </c>
      <c r="B15" s="36">
        <v>0</v>
      </c>
      <c r="C15" s="36">
        <v>0</v>
      </c>
      <c r="D15" s="33">
        <f t="shared" si="0"/>
        <v>0</v>
      </c>
      <c r="E15" s="14">
        <f t="shared" si="1"/>
      </c>
      <c r="F15" s="14"/>
      <c r="G15" s="14"/>
      <c r="H15" s="14"/>
      <c r="I15" s="14"/>
      <c r="J15" s="14"/>
      <c r="K15" s="26">
        <f>IF(D15&gt;0,ROUND(E35/D15*1000,0),0)</f>
        <v>0</v>
      </c>
      <c r="L15" s="16"/>
      <c r="M15" s="17">
        <v>4</v>
      </c>
    </row>
    <row r="16" spans="1:13" ht="12.75">
      <c r="A16" s="14">
        <f>Список!A16</f>
        <v>0</v>
      </c>
      <c r="B16" s="36"/>
      <c r="C16" s="36"/>
      <c r="D16" s="33"/>
      <c r="E16" s="14"/>
      <c r="F16" s="14"/>
      <c r="G16" s="14"/>
      <c r="H16" s="14"/>
      <c r="I16" s="14"/>
      <c r="J16" s="14"/>
      <c r="K16" s="26">
        <f>IF(D16&gt;0,ROUND(E35/D16*1000,0),0)</f>
        <v>0</v>
      </c>
      <c r="L16" s="16"/>
      <c r="M16" s="17">
        <f aca="true" t="shared" si="2" ref="M16:M22">IF(L16&lt;4,ROMAN(L16),L16)</f>
      </c>
    </row>
    <row r="17" spans="1:13" ht="12.75">
      <c r="A17" s="14">
        <f>Список!A17</f>
        <v>0</v>
      </c>
      <c r="B17" s="37"/>
      <c r="C17" s="36"/>
      <c r="D17" s="33">
        <f t="shared" si="0"/>
        <v>0</v>
      </c>
      <c r="E17" s="14">
        <f t="shared" si="1"/>
      </c>
      <c r="F17" s="14"/>
      <c r="G17" s="14"/>
      <c r="H17" s="14"/>
      <c r="I17" s="14"/>
      <c r="J17" s="14"/>
      <c r="K17" s="26">
        <f>IF(D17&gt;0,ROUND(E35/D17*1000,0),0)</f>
        <v>0</v>
      </c>
      <c r="L17" s="16"/>
      <c r="M17" s="17">
        <f t="shared" si="2"/>
      </c>
    </row>
    <row r="18" spans="1:13" ht="12.75">
      <c r="A18" s="14">
        <f>Список!A18</f>
        <v>0</v>
      </c>
      <c r="B18" s="37"/>
      <c r="C18" s="36"/>
      <c r="D18" s="33">
        <f t="shared" si="0"/>
        <v>0</v>
      </c>
      <c r="E18" s="14">
        <f t="shared" si="1"/>
      </c>
      <c r="F18" s="14"/>
      <c r="G18" s="14"/>
      <c r="H18" s="14"/>
      <c r="I18" s="14"/>
      <c r="J18" s="14"/>
      <c r="K18" s="26">
        <f>IF(D18&gt;0,ROUND(E35/D18*1000,0),0)</f>
        <v>0</v>
      </c>
      <c r="L18" s="16"/>
      <c r="M18" s="17">
        <f t="shared" si="2"/>
      </c>
    </row>
    <row r="19" spans="1:13" ht="12.75">
      <c r="A19" s="14" t="str">
        <f>Список!A19</f>
        <v>30.09.2012</v>
      </c>
      <c r="B19" s="37"/>
      <c r="C19" s="36"/>
      <c r="D19" s="33">
        <f t="shared" si="0"/>
        <v>0</v>
      </c>
      <c r="E19" s="14">
        <f t="shared" si="1"/>
      </c>
      <c r="F19" s="14"/>
      <c r="G19" s="14"/>
      <c r="H19" s="14"/>
      <c r="I19" s="14"/>
      <c r="J19" s="14"/>
      <c r="K19" s="26">
        <f>IF(D19&gt;0,ROUND(E35/D19*1000,0),0)</f>
        <v>0</v>
      </c>
      <c r="L19" s="16"/>
      <c r="M19" s="17">
        <f t="shared" si="2"/>
      </c>
    </row>
    <row r="20" spans="1:13" ht="12.75">
      <c r="A20" s="14">
        <f>Список!A20</f>
        <v>0</v>
      </c>
      <c r="B20" s="37"/>
      <c r="C20" s="36"/>
      <c r="D20" s="33">
        <f t="shared" si="0"/>
        <v>0</v>
      </c>
      <c r="E20" s="14">
        <f t="shared" si="1"/>
      </c>
      <c r="F20" s="14"/>
      <c r="G20" s="14"/>
      <c r="H20" s="14"/>
      <c r="I20" s="14"/>
      <c r="J20" s="14"/>
      <c r="K20" s="26">
        <f>IF(D20&gt;0,ROUND(E35/D20*1000,0),0)</f>
        <v>0</v>
      </c>
      <c r="L20" s="16"/>
      <c r="M20" s="17">
        <f t="shared" si="2"/>
      </c>
    </row>
    <row r="21" spans="1:13" ht="12.75">
      <c r="A21" s="14" t="str">
        <f>Список!A21</f>
        <v>Гл. судья  Большаков Олег</v>
      </c>
      <c r="B21" s="37"/>
      <c r="C21" s="36"/>
      <c r="D21" s="33">
        <f t="shared" si="0"/>
        <v>0</v>
      </c>
      <c r="E21" s="14">
        <f t="shared" si="1"/>
      </c>
      <c r="F21" s="14"/>
      <c r="G21" s="14"/>
      <c r="H21" s="14"/>
      <c r="I21" s="14"/>
      <c r="J21" s="14"/>
      <c r="K21" s="26">
        <f>IF(D21&gt;0,ROUND(E35/D21*1000,0),0)</f>
        <v>0</v>
      </c>
      <c r="L21" s="16"/>
      <c r="M21" s="17">
        <f t="shared" si="2"/>
      </c>
    </row>
    <row r="22" spans="1:13" ht="12.75">
      <c r="A22" s="14">
        <f>Список!A22</f>
        <v>0</v>
      </c>
      <c r="B22" s="37"/>
      <c r="C22" s="36"/>
      <c r="D22" s="33">
        <f t="shared" si="0"/>
        <v>0</v>
      </c>
      <c r="E22" s="14">
        <f t="shared" si="1"/>
      </c>
      <c r="F22" s="14"/>
      <c r="G22" s="14"/>
      <c r="H22" s="14"/>
      <c r="I22" s="14"/>
      <c r="J22" s="14"/>
      <c r="K22" s="26">
        <f>IF(D22&gt;0,ROUND(E35/D22*1000,0),0)</f>
        <v>0</v>
      </c>
      <c r="L22" s="16"/>
      <c r="M22" s="17">
        <f t="shared" si="2"/>
      </c>
    </row>
    <row r="23" spans="11:13" ht="12.75">
      <c r="K23" s="7"/>
      <c r="M23" s="5"/>
    </row>
    <row r="24" spans="4:13" ht="12.75">
      <c r="D24" t="s">
        <v>21</v>
      </c>
      <c r="E24" s="31" t="s">
        <v>33</v>
      </c>
      <c r="F24" t="s">
        <v>33</v>
      </c>
      <c r="K24" s="7"/>
      <c r="M24" s="5"/>
    </row>
    <row r="25" spans="11:13" ht="12.75">
      <c r="K25" s="7"/>
      <c r="M25" s="5"/>
    </row>
    <row r="26" spans="11:13" ht="12.75">
      <c r="K26" s="7"/>
      <c r="M26" s="5"/>
    </row>
    <row r="27" spans="4:13" ht="12.75">
      <c r="D27" t="s">
        <v>22</v>
      </c>
      <c r="K27" s="7"/>
      <c r="M27" s="5"/>
    </row>
    <row r="28" spans="4:13" ht="12.75">
      <c r="D28" t="s">
        <v>34</v>
      </c>
      <c r="K28" s="7"/>
      <c r="M28" s="5"/>
    </row>
    <row r="29" spans="4:13" ht="12.75">
      <c r="D29" t="s">
        <v>35</v>
      </c>
      <c r="K29" s="7"/>
      <c r="M29" s="5"/>
    </row>
    <row r="30" spans="11:13" ht="12.75">
      <c r="K30" s="7"/>
      <c r="M30" s="5"/>
    </row>
    <row r="31" spans="11:13" ht="12.75">
      <c r="K31" s="7"/>
      <c r="M31" s="5"/>
    </row>
    <row r="32" spans="11:13" ht="12.75">
      <c r="K32" s="7"/>
      <c r="M32" s="5"/>
    </row>
    <row r="34" ht="12.75" customHeight="1"/>
    <row r="35" ht="34.5" customHeight="1" hidden="1">
      <c r="E35" s="35">
        <f>MIN(E3:E22)</f>
        <v>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B4" sqref="B4"/>
    </sheetView>
  </sheetViews>
  <sheetFormatPr defaultColWidth="9.140625" defaultRowHeight="12.75"/>
  <cols>
    <col min="1" max="1" width="27.421875" style="0" customWidth="1"/>
    <col min="2" max="2" width="12.421875" style="28" bestFit="1" customWidth="1"/>
    <col min="3" max="3" width="11.57421875" style="28" customWidth="1"/>
    <col min="4" max="4" width="13.57421875" style="0" hidden="1" customWidth="1"/>
    <col min="5" max="5" width="10.28125" style="0" customWidth="1"/>
    <col min="9" max="9" width="9.28125" style="0" customWidth="1"/>
    <col min="10" max="10" width="10.00390625" style="0" customWidth="1"/>
    <col min="11" max="11" width="8.8515625" style="0" customWidth="1"/>
    <col min="12" max="12" width="5.28125" style="0" hidden="1" customWidth="1"/>
    <col min="13" max="13" width="8.140625" style="4" customWidth="1"/>
  </cols>
  <sheetData>
    <row r="1" spans="1:12" ht="31.5" customHeight="1">
      <c r="A1" s="89" t="s">
        <v>83</v>
      </c>
      <c r="B1" s="89"/>
      <c r="C1" s="89"/>
      <c r="D1" s="89"/>
      <c r="E1" s="89"/>
      <c r="F1" s="89"/>
      <c r="L1" s="6"/>
    </row>
    <row r="2" spans="1:13" ht="12.75">
      <c r="A2" s="19" t="s">
        <v>20</v>
      </c>
      <c r="B2" s="29" t="s">
        <v>9</v>
      </c>
      <c r="C2" s="29" t="s">
        <v>18</v>
      </c>
      <c r="D2" s="14"/>
      <c r="E2" s="14"/>
      <c r="F2" s="14"/>
      <c r="G2" s="14"/>
      <c r="H2" s="14"/>
      <c r="I2" s="14"/>
      <c r="J2" s="75" t="s">
        <v>95</v>
      </c>
      <c r="K2" s="15" t="s">
        <v>0</v>
      </c>
      <c r="L2" s="16" t="s">
        <v>7</v>
      </c>
      <c r="M2" s="18" t="s">
        <v>7</v>
      </c>
    </row>
    <row r="3" spans="1:13" ht="12.75">
      <c r="A3" s="14" t="str">
        <f>Список!A3</f>
        <v>Корягин Андрей</v>
      </c>
      <c r="B3" s="27">
        <v>0</v>
      </c>
      <c r="C3" s="27">
        <v>0</v>
      </c>
      <c r="D3" s="14">
        <f aca="true" t="shared" si="0" ref="D3:D14">IF(B3&gt;0,C3/B3,"")</f>
      </c>
      <c r="E3" s="14"/>
      <c r="F3" s="14"/>
      <c r="G3" s="14"/>
      <c r="H3" s="14"/>
      <c r="I3" s="14"/>
      <c r="J3" s="14"/>
      <c r="K3" s="32">
        <f>IF(B3&gt;0,ROUND(1000*(D3/D35),0),0)</f>
        <v>0</v>
      </c>
      <c r="L3" s="14">
        <f>RANK(K3,K3:K32,0)</f>
        <v>9</v>
      </c>
      <c r="M3" s="17">
        <f>IF(L3&lt;4,ROMAN(L3),L3)</f>
        <v>9</v>
      </c>
    </row>
    <row r="4" spans="1:13" ht="12.75">
      <c r="A4" s="14" t="str">
        <f>Список!A4</f>
        <v>Грисенко Александр</v>
      </c>
      <c r="B4" s="27">
        <v>142</v>
      </c>
      <c r="C4" s="27">
        <v>5</v>
      </c>
      <c r="D4" s="14">
        <f t="shared" si="0"/>
        <v>0.035211267605633804</v>
      </c>
      <c r="E4" s="14"/>
      <c r="F4" s="14"/>
      <c r="G4" s="14"/>
      <c r="H4" s="14"/>
      <c r="I4" s="14"/>
      <c r="J4" s="14"/>
      <c r="K4" s="32">
        <f>IF(B4&gt;0,ROUND(1000*(D4/D35),0),0)</f>
        <v>528</v>
      </c>
      <c r="L4" s="14">
        <f>RANK(K4,K3:K32,0)</f>
        <v>4</v>
      </c>
      <c r="M4" s="17">
        <f aca="true" t="shared" si="1" ref="M4:M14">IF(L4&lt;4,ROMAN(L4),L4)</f>
        <v>4</v>
      </c>
    </row>
    <row r="5" spans="1:13" ht="12.75">
      <c r="A5" s="14" t="str">
        <f>Список!A5</f>
        <v>Дашкин Олег</v>
      </c>
      <c r="B5" s="27">
        <v>224</v>
      </c>
      <c r="C5" s="27">
        <v>4</v>
      </c>
      <c r="D5" s="14">
        <f t="shared" si="0"/>
        <v>0.017857142857142856</v>
      </c>
      <c r="E5" s="14"/>
      <c r="F5" s="14"/>
      <c r="G5" s="14"/>
      <c r="H5" s="14"/>
      <c r="I5" s="14"/>
      <c r="J5" s="14"/>
      <c r="K5" s="32">
        <f>IF(B5&gt;0,ROUND(1000*(D5/D35),0),0)</f>
        <v>268</v>
      </c>
      <c r="L5" s="14">
        <f>RANK(K5,K3:K32,0)</f>
        <v>8</v>
      </c>
      <c r="M5" s="17">
        <f t="shared" si="1"/>
        <v>8</v>
      </c>
    </row>
    <row r="6" spans="1:13" ht="12.75">
      <c r="A6" s="14" t="str">
        <f>Список!A6</f>
        <v>Белый Владимир</v>
      </c>
      <c r="B6" s="27">
        <v>95</v>
      </c>
      <c r="C6" s="27">
        <v>4</v>
      </c>
      <c r="D6" s="14">
        <f t="shared" si="0"/>
        <v>0.042105263157894736</v>
      </c>
      <c r="E6" s="14"/>
      <c r="F6" s="14"/>
      <c r="G6" s="14"/>
      <c r="H6" s="14"/>
      <c r="I6" s="14"/>
      <c r="J6" s="14"/>
      <c r="K6" s="32">
        <f>IF(B6&gt;0,ROUND(1000*(D6/D35),0),0)</f>
        <v>632</v>
      </c>
      <c r="L6" s="14">
        <f>RANK(K6,K3:K32,0)</f>
        <v>3</v>
      </c>
      <c r="M6" s="17" t="str">
        <f t="shared" si="1"/>
        <v>III</v>
      </c>
    </row>
    <row r="7" spans="1:13" ht="12.75">
      <c r="A7" s="14" t="str">
        <f>Список!A7</f>
        <v>Ярина Михаил</v>
      </c>
      <c r="B7" s="27">
        <v>91</v>
      </c>
      <c r="C7" s="27">
        <v>4</v>
      </c>
      <c r="D7" s="14">
        <f t="shared" si="0"/>
        <v>0.04395604395604396</v>
      </c>
      <c r="E7" s="14" t="s">
        <v>78</v>
      </c>
      <c r="F7" s="14"/>
      <c r="G7" s="14"/>
      <c r="H7" s="14"/>
      <c r="I7" s="14"/>
      <c r="J7" s="14" t="s">
        <v>97</v>
      </c>
      <c r="K7" s="32">
        <v>527</v>
      </c>
      <c r="L7" s="14">
        <f>RANK(K7,K3:K32,0)</f>
        <v>5</v>
      </c>
      <c r="M7" s="17">
        <f t="shared" si="1"/>
        <v>5</v>
      </c>
    </row>
    <row r="8" spans="1:13" ht="12.75">
      <c r="A8" s="14" t="str">
        <f>Список!A8</f>
        <v>Раков Алексей</v>
      </c>
      <c r="B8" s="27">
        <v>89</v>
      </c>
      <c r="C8" s="27">
        <v>4</v>
      </c>
      <c r="D8" s="14">
        <f t="shared" si="0"/>
        <v>0.0449438202247191</v>
      </c>
      <c r="E8" s="14"/>
      <c r="F8" s="14"/>
      <c r="G8" s="14"/>
      <c r="H8" s="14"/>
      <c r="I8" s="14"/>
      <c r="J8" s="14"/>
      <c r="K8" s="32">
        <f>IF(B8&gt;0,ROUND(1000*(D8/D35),0),0)</f>
        <v>674</v>
      </c>
      <c r="L8" s="14">
        <f>RANK(K8,K3:K32,0)</f>
        <v>2</v>
      </c>
      <c r="M8" s="17" t="str">
        <f t="shared" si="1"/>
        <v>II</v>
      </c>
    </row>
    <row r="9" spans="1:13" ht="12.75">
      <c r="A9" s="14" t="str">
        <f>Список!A9</f>
        <v>Яворский Владимир</v>
      </c>
      <c r="B9" s="27">
        <v>75</v>
      </c>
      <c r="C9" s="27">
        <v>5</v>
      </c>
      <c r="D9" s="14">
        <f t="shared" si="0"/>
        <v>0.06666666666666667</v>
      </c>
      <c r="E9" s="14"/>
      <c r="F9" s="14"/>
      <c r="G9" s="14"/>
      <c r="H9" s="14"/>
      <c r="I9" s="14"/>
      <c r="J9" s="14"/>
      <c r="K9" s="32">
        <f>IF(B9&gt;0,ROUND(1000*(D9/D35),0),0)</f>
        <v>1000</v>
      </c>
      <c r="L9" s="14">
        <f>RANK(K9,K3:K32,0)</f>
        <v>1</v>
      </c>
      <c r="M9" s="17" t="str">
        <f t="shared" si="1"/>
        <v>I</v>
      </c>
    </row>
    <row r="10" spans="1:13" ht="12.75">
      <c r="A10" s="14" t="str">
        <f>Список!A10</f>
        <v>Прокоп Александр</v>
      </c>
      <c r="B10" s="27">
        <v>147</v>
      </c>
      <c r="C10" s="27">
        <v>4</v>
      </c>
      <c r="D10" s="14">
        <f t="shared" si="0"/>
        <v>0.027210884353741496</v>
      </c>
      <c r="E10" s="14" t="s">
        <v>78</v>
      </c>
      <c r="F10" s="14"/>
      <c r="G10" s="14"/>
      <c r="H10" s="14"/>
      <c r="I10" s="14"/>
      <c r="J10" s="14" t="s">
        <v>98</v>
      </c>
      <c r="K10" s="32">
        <v>326</v>
      </c>
      <c r="L10" s="14">
        <f>RANK(K10,K3:K32,0)</f>
        <v>6</v>
      </c>
      <c r="M10" s="17">
        <f t="shared" si="1"/>
        <v>6</v>
      </c>
    </row>
    <row r="11" spans="1:13" ht="12.75">
      <c r="A11" s="14" t="str">
        <f>Список!A11</f>
        <v>Жарко Виктор</v>
      </c>
      <c r="B11" s="27">
        <v>218</v>
      </c>
      <c r="C11" s="27">
        <v>5</v>
      </c>
      <c r="D11" s="14">
        <f t="shared" si="0"/>
        <v>0.022935779816513763</v>
      </c>
      <c r="E11" s="14" t="s">
        <v>79</v>
      </c>
      <c r="F11" s="14"/>
      <c r="G11" s="14"/>
      <c r="H11" s="14"/>
      <c r="I11" s="14"/>
      <c r="J11" s="14" t="s">
        <v>99</v>
      </c>
      <c r="K11" s="32">
        <v>275</v>
      </c>
      <c r="L11" s="14">
        <f>RANK(K11,K3:K32,0)</f>
        <v>7</v>
      </c>
      <c r="M11" s="17">
        <f t="shared" si="1"/>
        <v>7</v>
      </c>
    </row>
    <row r="12" spans="1:13" ht="12.75">
      <c r="A12" s="14" t="str">
        <f>Список!A12</f>
        <v>Гусак Владимир</v>
      </c>
      <c r="B12" s="27">
        <v>0</v>
      </c>
      <c r="C12" s="27">
        <v>0</v>
      </c>
      <c r="D12" s="14">
        <f t="shared" si="0"/>
      </c>
      <c r="E12" s="14"/>
      <c r="F12" s="14"/>
      <c r="G12" s="14"/>
      <c r="H12" s="14"/>
      <c r="I12" s="14"/>
      <c r="J12" s="14"/>
      <c r="K12" s="32">
        <f>IF(B12&gt;0,ROUND(1000*(D12/D35),0),0)</f>
        <v>0</v>
      </c>
      <c r="L12" s="14">
        <f>RANK(K12,K3:K32,0)</f>
        <v>9</v>
      </c>
      <c r="M12" s="17">
        <f t="shared" si="1"/>
        <v>9</v>
      </c>
    </row>
    <row r="13" spans="1:13" ht="12.75">
      <c r="A13" s="14" t="str">
        <f>Список!A13</f>
        <v>Астахов Максим</v>
      </c>
      <c r="B13" s="27">
        <v>0</v>
      </c>
      <c r="C13" s="27">
        <v>0</v>
      </c>
      <c r="D13" s="14">
        <f t="shared" si="0"/>
      </c>
      <c r="E13" s="14"/>
      <c r="F13" s="14"/>
      <c r="G13" s="14"/>
      <c r="H13" s="14"/>
      <c r="I13" s="14"/>
      <c r="J13" s="14"/>
      <c r="K13" s="32">
        <f>IF(B13&gt;0,ROUND(1000*(D13/D35),0),0)</f>
        <v>0</v>
      </c>
      <c r="L13" s="14">
        <f>RANK(K13,K3:K32,0)</f>
        <v>9</v>
      </c>
      <c r="M13" s="17">
        <f t="shared" si="1"/>
        <v>9</v>
      </c>
    </row>
    <row r="14" spans="1:13" ht="12.75">
      <c r="A14" s="14" t="str">
        <f>Список!A14</f>
        <v>Облог Юрий</v>
      </c>
      <c r="B14" s="27">
        <v>0</v>
      </c>
      <c r="C14" s="27">
        <v>0</v>
      </c>
      <c r="D14" s="14">
        <f t="shared" si="0"/>
      </c>
      <c r="E14" s="14"/>
      <c r="F14" s="14"/>
      <c r="G14" s="14"/>
      <c r="H14" s="14"/>
      <c r="I14" s="14"/>
      <c r="J14" s="14"/>
      <c r="K14" s="32">
        <f>IF(B14&gt;0,ROUND(1000*(D14/D35),0),0)</f>
        <v>0</v>
      </c>
      <c r="L14" s="14">
        <f>RANK(K14,K3:K32,0)</f>
        <v>9</v>
      </c>
      <c r="M14" s="17">
        <f t="shared" si="1"/>
        <v>9</v>
      </c>
    </row>
    <row r="15" spans="1:13" ht="12.75">
      <c r="A15" s="14">
        <f>Список!A15</f>
        <v>0</v>
      </c>
      <c r="B15" s="27"/>
      <c r="C15" s="27"/>
      <c r="D15" s="14"/>
      <c r="E15" s="14"/>
      <c r="F15" s="14"/>
      <c r="G15" s="14"/>
      <c r="H15" s="14"/>
      <c r="I15" s="14"/>
      <c r="J15" s="14"/>
      <c r="K15" s="32"/>
      <c r="L15" s="14"/>
      <c r="M15" s="17"/>
    </row>
    <row r="16" spans="1:13" ht="12.75">
      <c r="A16" s="14"/>
      <c r="B16" s="27"/>
      <c r="C16" s="27"/>
      <c r="D16" s="14"/>
      <c r="E16" s="14"/>
      <c r="F16" s="14"/>
      <c r="G16" s="14"/>
      <c r="H16" s="14"/>
      <c r="I16" s="14"/>
      <c r="J16" s="14"/>
      <c r="K16" s="32"/>
      <c r="L16" s="14"/>
      <c r="M16" s="17"/>
    </row>
    <row r="17" spans="1:13" ht="12.75">
      <c r="A17" s="14"/>
      <c r="B17" s="27"/>
      <c r="C17" s="27"/>
      <c r="D17" s="14"/>
      <c r="E17" s="14"/>
      <c r="F17" s="14"/>
      <c r="G17" s="14"/>
      <c r="H17" s="14"/>
      <c r="I17" s="14"/>
      <c r="J17" s="14"/>
      <c r="K17" s="32"/>
      <c r="L17" s="14"/>
      <c r="M17" s="17"/>
    </row>
    <row r="18" spans="1:13" ht="12.75">
      <c r="A18" s="14"/>
      <c r="B18" s="27"/>
      <c r="C18" s="27"/>
      <c r="D18" s="14"/>
      <c r="E18" s="14"/>
      <c r="F18" s="14"/>
      <c r="G18" s="14"/>
      <c r="H18" s="14"/>
      <c r="I18" s="14"/>
      <c r="J18" s="14"/>
      <c r="K18" s="32"/>
      <c r="L18" s="14"/>
      <c r="M18" s="17"/>
    </row>
    <row r="19" spans="1:13" ht="12.75">
      <c r="A19" s="14"/>
      <c r="B19" s="27"/>
      <c r="C19" s="27"/>
      <c r="D19" s="14"/>
      <c r="E19" s="14"/>
      <c r="F19" s="14"/>
      <c r="G19" s="14"/>
      <c r="H19" s="14"/>
      <c r="I19" s="14"/>
      <c r="J19" s="14"/>
      <c r="K19" s="32"/>
      <c r="L19" s="14"/>
      <c r="M19" s="17"/>
    </row>
    <row r="20" spans="1:13" ht="12.75">
      <c r="A20" s="14"/>
      <c r="B20" s="27"/>
      <c r="C20" s="27"/>
      <c r="D20" s="14"/>
      <c r="E20" s="14"/>
      <c r="F20" s="14"/>
      <c r="G20" s="14"/>
      <c r="H20" s="14"/>
      <c r="I20" s="14"/>
      <c r="J20" s="14"/>
      <c r="K20" s="32"/>
      <c r="L20" s="14"/>
      <c r="M20" s="17"/>
    </row>
    <row r="21" spans="1:13" ht="12.75">
      <c r="A21" s="14"/>
      <c r="B21" s="27"/>
      <c r="C21" s="27"/>
      <c r="D21" s="14"/>
      <c r="E21" s="14"/>
      <c r="F21" s="14"/>
      <c r="G21" s="14"/>
      <c r="H21" s="14"/>
      <c r="I21" s="14"/>
      <c r="J21" s="14"/>
      <c r="K21" s="32"/>
      <c r="L21" s="14"/>
      <c r="M21" s="17"/>
    </row>
    <row r="22" spans="1:13" ht="12.75">
      <c r="A22" s="14"/>
      <c r="B22" s="27"/>
      <c r="C22" s="27"/>
      <c r="D22" s="14"/>
      <c r="E22" s="14"/>
      <c r="F22" s="14"/>
      <c r="G22" s="14"/>
      <c r="H22" s="14"/>
      <c r="I22" s="14"/>
      <c r="J22" s="14"/>
      <c r="K22" s="32"/>
      <c r="L22" s="14"/>
      <c r="M22" s="17"/>
    </row>
    <row r="23" ht="12.75">
      <c r="M23" s="5"/>
    </row>
    <row r="24" spans="5:13" ht="12.75">
      <c r="E24" t="s">
        <v>21</v>
      </c>
      <c r="F24" s="31"/>
      <c r="M24" s="5"/>
    </row>
    <row r="25" ht="12.75">
      <c r="M25" s="5"/>
    </row>
    <row r="26" ht="12.75">
      <c r="M26" s="5"/>
    </row>
    <row r="27" spans="5:13" ht="12.75">
      <c r="E27" t="s">
        <v>22</v>
      </c>
      <c r="M27" s="5"/>
    </row>
    <row r="28" spans="5:13" ht="12.75">
      <c r="E28" t="s">
        <v>38</v>
      </c>
      <c r="M28" s="5"/>
    </row>
    <row r="29" spans="5:13" ht="12.75">
      <c r="E29" t="s">
        <v>39</v>
      </c>
      <c r="M29" s="5"/>
    </row>
    <row r="30" ht="12.75">
      <c r="M30" s="5"/>
    </row>
    <row r="31" ht="12.75">
      <c r="M31" s="5"/>
    </row>
    <row r="32" ht="12.75">
      <c r="M32" s="5"/>
    </row>
    <row r="35" ht="12.75" hidden="1">
      <c r="D35">
        <f>MAX(D3:D32)</f>
        <v>0.06666666666666667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12" sqref="K12"/>
    </sheetView>
  </sheetViews>
  <sheetFormatPr defaultColWidth="9.140625" defaultRowHeight="12.75"/>
  <cols>
    <col min="1" max="1" width="27.421875" style="0" customWidth="1"/>
    <col min="2" max="2" width="12.421875" style="28" bestFit="1" customWidth="1"/>
    <col min="3" max="3" width="11.57421875" style="28" customWidth="1"/>
    <col min="4" max="4" width="13.57421875" style="0" hidden="1" customWidth="1"/>
    <col min="5" max="5" width="10.28125" style="0" customWidth="1"/>
    <col min="9" max="9" width="9.28125" style="0" customWidth="1"/>
    <col min="10" max="10" width="10.00390625" style="0" customWidth="1"/>
    <col min="11" max="11" width="8.8515625" style="0" customWidth="1"/>
    <col min="12" max="12" width="0.13671875" style="0" hidden="1" customWidth="1"/>
    <col min="13" max="13" width="8.140625" style="4" customWidth="1"/>
  </cols>
  <sheetData>
    <row r="1" spans="1:12" ht="31.5" customHeight="1">
      <c r="A1" s="89" t="s">
        <v>84</v>
      </c>
      <c r="B1" s="89"/>
      <c r="C1" s="89"/>
      <c r="D1" s="89"/>
      <c r="E1" s="89"/>
      <c r="F1" s="89"/>
      <c r="L1" s="6"/>
    </row>
    <row r="2" spans="1:13" ht="12.75">
      <c r="A2" s="19" t="s">
        <v>20</v>
      </c>
      <c r="B2" s="29" t="s">
        <v>9</v>
      </c>
      <c r="C2" s="29" t="s">
        <v>18</v>
      </c>
      <c r="D2" s="14"/>
      <c r="E2" s="14"/>
      <c r="F2" s="14"/>
      <c r="G2" s="14"/>
      <c r="H2" s="14"/>
      <c r="I2" s="14"/>
      <c r="J2" s="75" t="s">
        <v>95</v>
      </c>
      <c r="K2" s="15" t="s">
        <v>0</v>
      </c>
      <c r="L2" s="16" t="s">
        <v>7</v>
      </c>
      <c r="M2" s="18" t="s">
        <v>7</v>
      </c>
    </row>
    <row r="3" spans="1:13" ht="12.75">
      <c r="A3" s="14" t="str">
        <f>Список!A3</f>
        <v>Корягин Андрей</v>
      </c>
      <c r="B3" s="27">
        <v>114</v>
      </c>
      <c r="C3" s="27">
        <v>5</v>
      </c>
      <c r="D3" s="14">
        <f aca="true" t="shared" si="0" ref="D3:D14">IF(B3&gt;0,C3/B3,"")</f>
        <v>0.043859649122807015</v>
      </c>
      <c r="E3" s="14"/>
      <c r="F3" s="14"/>
      <c r="G3" s="14"/>
      <c r="H3" s="14"/>
      <c r="I3" s="14"/>
      <c r="J3" s="14"/>
      <c r="K3" s="32">
        <f>IF(B3&gt;0,ROUND(1000*(D3/D35),0),0)</f>
        <v>877</v>
      </c>
      <c r="L3" s="14">
        <f>RANK(K3,K3:K32,0)</f>
        <v>3</v>
      </c>
      <c r="M3" s="17" t="str">
        <f>IF(L3&lt;4,ROMAN(L3),L3)</f>
        <v>III</v>
      </c>
    </row>
    <row r="4" spans="1:13" ht="12.75">
      <c r="A4" s="14" t="str">
        <f>Список!A4</f>
        <v>Грисенко Александр</v>
      </c>
      <c r="B4" s="27">
        <v>112</v>
      </c>
      <c r="C4" s="27">
        <v>4</v>
      </c>
      <c r="D4" s="14">
        <f t="shared" si="0"/>
        <v>0.03571428571428571</v>
      </c>
      <c r="E4" s="14"/>
      <c r="F4" s="14"/>
      <c r="G4" s="14"/>
      <c r="H4" s="14"/>
      <c r="I4" s="14"/>
      <c r="J4" s="14"/>
      <c r="K4" s="32">
        <f>IF(B4&gt;0,ROUND(1000*(D4/D35),0),0)</f>
        <v>714</v>
      </c>
      <c r="L4" s="14">
        <f>RANK(K4,K3:K32,0)</f>
        <v>7</v>
      </c>
      <c r="M4" s="17">
        <f aca="true" t="shared" si="1" ref="M4:M14">IF(L4&lt;4,ROMAN(L4),L4)</f>
        <v>7</v>
      </c>
    </row>
    <row r="5" spans="1:13" ht="12.75">
      <c r="A5" s="14" t="str">
        <f>Список!A5</f>
        <v>Дашкин Олег</v>
      </c>
      <c r="B5" s="27">
        <v>181</v>
      </c>
      <c r="C5" s="27">
        <v>3</v>
      </c>
      <c r="D5" s="14">
        <f t="shared" si="0"/>
        <v>0.016574585635359115</v>
      </c>
      <c r="E5" s="14" t="s">
        <v>80</v>
      </c>
      <c r="F5" s="14"/>
      <c r="G5" s="14"/>
      <c r="H5" s="14"/>
      <c r="I5" s="14"/>
      <c r="J5" s="14" t="s">
        <v>100</v>
      </c>
      <c r="K5" s="32">
        <v>265</v>
      </c>
      <c r="L5" s="14">
        <f>RANK(K5,K3:K32,0)</f>
        <v>10</v>
      </c>
      <c r="M5" s="17">
        <f t="shared" si="1"/>
        <v>10</v>
      </c>
    </row>
    <row r="6" spans="1:13" ht="12.75">
      <c r="A6" s="14" t="str">
        <f>Список!A6</f>
        <v>Белый Владимир</v>
      </c>
      <c r="B6" s="27">
        <v>100</v>
      </c>
      <c r="C6" s="27">
        <v>5</v>
      </c>
      <c r="D6" s="14">
        <f t="shared" si="0"/>
        <v>0.05</v>
      </c>
      <c r="E6" s="14"/>
      <c r="F6" s="14"/>
      <c r="G6" s="14"/>
      <c r="H6" s="14"/>
      <c r="I6" s="14"/>
      <c r="J6" s="14"/>
      <c r="K6" s="32">
        <f>IF(B6&gt;0,ROUND(1000*(D6/D35),0),0)</f>
        <v>1000</v>
      </c>
      <c r="L6" s="14">
        <f>RANK(K6,K3:K32,0)</f>
        <v>1</v>
      </c>
      <c r="M6" s="17" t="str">
        <f t="shared" si="1"/>
        <v>I</v>
      </c>
    </row>
    <row r="7" spans="1:13" ht="12.75">
      <c r="A7" s="14" t="str">
        <f>Список!A7</f>
        <v>Ярина Михаил</v>
      </c>
      <c r="B7" s="27">
        <v>118</v>
      </c>
      <c r="C7" s="27">
        <v>5</v>
      </c>
      <c r="D7" s="14">
        <f t="shared" si="0"/>
        <v>0.0423728813559322</v>
      </c>
      <c r="E7" s="14"/>
      <c r="F7" s="14"/>
      <c r="G7" s="14"/>
      <c r="H7" s="14"/>
      <c r="I7" s="14"/>
      <c r="J7" s="14"/>
      <c r="K7" s="32">
        <f>IF(B7&gt;0,ROUND(1000*(D7/D35),0),0)</f>
        <v>847</v>
      </c>
      <c r="L7" s="14">
        <f>RANK(K7,K3:K32,0)</f>
        <v>5</v>
      </c>
      <c r="M7" s="17">
        <f t="shared" si="1"/>
        <v>5</v>
      </c>
    </row>
    <row r="8" spans="1:13" ht="12.75">
      <c r="A8" s="14" t="str">
        <f>Список!A8</f>
        <v>Раков Алексей</v>
      </c>
      <c r="B8" s="27">
        <v>117</v>
      </c>
      <c r="C8" s="27">
        <v>5</v>
      </c>
      <c r="D8" s="14">
        <f t="shared" si="0"/>
        <v>0.042735042735042736</v>
      </c>
      <c r="E8" s="14"/>
      <c r="F8" s="14"/>
      <c r="G8" s="14"/>
      <c r="H8" s="14"/>
      <c r="I8" s="14"/>
      <c r="J8" s="14"/>
      <c r="K8" s="32">
        <f>IF(B8&gt;0,ROUND(1000*(D8/D35),0),0)</f>
        <v>855</v>
      </c>
      <c r="L8" s="14">
        <f>RANK(K8,K3:K32,0)</f>
        <v>4</v>
      </c>
      <c r="M8" s="17">
        <f t="shared" si="1"/>
        <v>4</v>
      </c>
    </row>
    <row r="9" spans="1:13" ht="12.75">
      <c r="A9" s="14" t="str">
        <f>Список!A9</f>
        <v>Яворский Владимир</v>
      </c>
      <c r="B9" s="27">
        <v>89</v>
      </c>
      <c r="C9" s="27">
        <v>4</v>
      </c>
      <c r="D9" s="14">
        <f t="shared" si="0"/>
        <v>0.0449438202247191</v>
      </c>
      <c r="E9" s="14"/>
      <c r="F9" s="14"/>
      <c r="G9" s="14"/>
      <c r="H9" s="14"/>
      <c r="I9" s="14"/>
      <c r="J9" s="14"/>
      <c r="K9" s="32">
        <f>IF(B9&gt;0,ROUND(1000*(D9/D35),0),0)</f>
        <v>899</v>
      </c>
      <c r="L9" s="14">
        <f>RANK(K9,K3:K32,0)</f>
        <v>2</v>
      </c>
      <c r="M9" s="17" t="str">
        <f t="shared" si="1"/>
        <v>II</v>
      </c>
    </row>
    <row r="10" spans="1:13" ht="12.75">
      <c r="A10" s="14" t="str">
        <f>Список!A10</f>
        <v>Прокоп Александр</v>
      </c>
      <c r="B10" s="27">
        <v>129</v>
      </c>
      <c r="C10" s="27">
        <v>5</v>
      </c>
      <c r="D10" s="14">
        <f t="shared" si="0"/>
        <v>0.03875968992248062</v>
      </c>
      <c r="E10" s="14"/>
      <c r="F10" s="14"/>
      <c r="G10" s="14"/>
      <c r="H10" s="14"/>
      <c r="I10" s="14"/>
      <c r="J10" s="14"/>
      <c r="K10" s="32">
        <f>IF(B10&gt;0,ROUND(1000*(D10/D35),0),0)</f>
        <v>775</v>
      </c>
      <c r="L10" s="14">
        <f>RANK(K10,K3:K32,0)</f>
        <v>6</v>
      </c>
      <c r="M10" s="17">
        <f t="shared" si="1"/>
        <v>6</v>
      </c>
    </row>
    <row r="11" spans="1:13" ht="12.75">
      <c r="A11" s="14" t="str">
        <f>Список!A11</f>
        <v>Жарко Виктор</v>
      </c>
      <c r="B11" s="27">
        <v>160</v>
      </c>
      <c r="C11" s="27">
        <v>5</v>
      </c>
      <c r="D11" s="14">
        <f t="shared" si="0"/>
        <v>0.03125</v>
      </c>
      <c r="E11" s="14" t="s">
        <v>80</v>
      </c>
      <c r="F11" s="14"/>
      <c r="G11" s="14"/>
      <c r="H11" s="14"/>
      <c r="I11" s="14"/>
      <c r="J11" s="14" t="s">
        <v>101</v>
      </c>
      <c r="K11" s="32">
        <v>500</v>
      </c>
      <c r="L11" s="14">
        <f>RANK(K11,K3:K32,0)</f>
        <v>9</v>
      </c>
      <c r="M11" s="17">
        <f t="shared" si="1"/>
        <v>9</v>
      </c>
    </row>
    <row r="12" spans="1:13" ht="12.75">
      <c r="A12" s="14" t="str">
        <f>Список!A12</f>
        <v>Гусак Владимир</v>
      </c>
      <c r="B12" s="27">
        <v>0</v>
      </c>
      <c r="C12" s="27">
        <v>0</v>
      </c>
      <c r="D12" s="14">
        <f t="shared" si="0"/>
      </c>
      <c r="E12" s="14"/>
      <c r="F12" s="14"/>
      <c r="G12" s="14"/>
      <c r="H12" s="14"/>
      <c r="I12" s="14"/>
      <c r="J12" s="14"/>
      <c r="K12" s="32">
        <f>IF(B12&gt;0,ROUND(1000*(D12/D35),0),0)</f>
        <v>0</v>
      </c>
      <c r="L12" s="14">
        <f>RANK(K12,K3:K32,0)</f>
        <v>11</v>
      </c>
      <c r="M12" s="17">
        <f t="shared" si="1"/>
        <v>11</v>
      </c>
    </row>
    <row r="13" spans="1:13" ht="12.75">
      <c r="A13" s="14" t="str">
        <f>Список!A13</f>
        <v>Астахов Максим</v>
      </c>
      <c r="B13" s="27">
        <v>143</v>
      </c>
      <c r="C13" s="27">
        <v>4</v>
      </c>
      <c r="D13" s="14">
        <f t="shared" si="0"/>
        <v>0.027972027972027972</v>
      </c>
      <c r="E13" s="14"/>
      <c r="F13" s="14"/>
      <c r="G13" s="14"/>
      <c r="H13" s="14"/>
      <c r="I13" s="14"/>
      <c r="J13" s="14"/>
      <c r="K13" s="32">
        <f>IF(B13&gt;0,ROUND(1000*(D13/D35),0),0)</f>
        <v>559</v>
      </c>
      <c r="L13" s="14">
        <f>RANK(K13,K3:K33,0)</f>
        <v>8</v>
      </c>
      <c r="M13" s="17">
        <f t="shared" si="1"/>
        <v>8</v>
      </c>
    </row>
    <row r="14" spans="1:13" ht="12.75">
      <c r="A14" s="14" t="str">
        <f>Список!A14</f>
        <v>Облог Юрий</v>
      </c>
      <c r="B14" s="27">
        <v>0</v>
      </c>
      <c r="C14" s="27">
        <v>0</v>
      </c>
      <c r="D14" s="14">
        <f t="shared" si="0"/>
      </c>
      <c r="E14" s="14"/>
      <c r="F14" s="14"/>
      <c r="G14" s="14"/>
      <c r="H14" s="14"/>
      <c r="I14" s="14"/>
      <c r="J14" s="14"/>
      <c r="K14" s="32">
        <f>IF(B14&gt;0,ROUND(1000*(D14/D37),0),0)</f>
        <v>0</v>
      </c>
      <c r="L14" s="14">
        <f>RANK(K14,K3:K34,0)</f>
        <v>11</v>
      </c>
      <c r="M14" s="17">
        <f t="shared" si="1"/>
        <v>11</v>
      </c>
    </row>
    <row r="15" spans="1:13" ht="12.75">
      <c r="A15" s="14">
        <f>Список!A15</f>
        <v>0</v>
      </c>
      <c r="B15" s="27"/>
      <c r="C15" s="27"/>
      <c r="D15" s="14"/>
      <c r="E15" s="14"/>
      <c r="F15" s="14"/>
      <c r="G15" s="14"/>
      <c r="H15" s="14"/>
      <c r="I15" s="14"/>
      <c r="J15" s="14"/>
      <c r="K15" s="32"/>
      <c r="L15" s="14"/>
      <c r="M15" s="17"/>
    </row>
    <row r="16" spans="1:13" ht="12.75">
      <c r="A16" s="14"/>
      <c r="B16" s="27"/>
      <c r="C16" s="27"/>
      <c r="D16" s="14"/>
      <c r="E16" s="14"/>
      <c r="F16" s="14"/>
      <c r="G16" s="14"/>
      <c r="H16" s="14"/>
      <c r="I16" s="14"/>
      <c r="J16" s="14"/>
      <c r="K16" s="32"/>
      <c r="L16" s="14"/>
      <c r="M16" s="17"/>
    </row>
    <row r="17" spans="1:13" ht="12.75">
      <c r="A17" s="14"/>
      <c r="B17" s="27"/>
      <c r="C17" s="27"/>
      <c r="D17" s="14"/>
      <c r="E17" s="14"/>
      <c r="F17" s="14"/>
      <c r="G17" s="14"/>
      <c r="H17" s="14"/>
      <c r="I17" s="14"/>
      <c r="J17" s="14"/>
      <c r="K17" s="32"/>
      <c r="L17" s="14"/>
      <c r="M17" s="17"/>
    </row>
    <row r="18" spans="1:13" ht="12.75">
      <c r="A18" s="14"/>
      <c r="B18" s="27"/>
      <c r="C18" s="27"/>
      <c r="D18" s="14"/>
      <c r="E18" s="14"/>
      <c r="F18" s="14"/>
      <c r="G18" s="14"/>
      <c r="H18" s="14"/>
      <c r="I18" s="14"/>
      <c r="J18" s="14"/>
      <c r="K18" s="32"/>
      <c r="L18" s="14"/>
      <c r="M18" s="17"/>
    </row>
    <row r="19" spans="1:13" ht="12.75">
      <c r="A19" s="14"/>
      <c r="B19" s="27"/>
      <c r="C19" s="27"/>
      <c r="D19" s="14"/>
      <c r="E19" s="14"/>
      <c r="F19" s="14"/>
      <c r="G19" s="14"/>
      <c r="H19" s="14"/>
      <c r="I19" s="14"/>
      <c r="J19" s="14"/>
      <c r="K19" s="32"/>
      <c r="L19" s="14"/>
      <c r="M19" s="17"/>
    </row>
    <row r="20" spans="1:13" ht="12.75">
      <c r="A20" s="14"/>
      <c r="B20" s="27"/>
      <c r="C20" s="27"/>
      <c r="D20" s="14"/>
      <c r="E20" s="14"/>
      <c r="F20" s="14"/>
      <c r="G20" s="14"/>
      <c r="H20" s="14"/>
      <c r="I20" s="14"/>
      <c r="J20" s="14"/>
      <c r="K20" s="32"/>
      <c r="L20" s="14"/>
      <c r="M20" s="17"/>
    </row>
    <row r="21" spans="1:13" ht="12.75">
      <c r="A21" s="14"/>
      <c r="B21" s="27"/>
      <c r="C21" s="27"/>
      <c r="D21" s="14"/>
      <c r="E21" s="14"/>
      <c r="F21" s="14"/>
      <c r="G21" s="14"/>
      <c r="H21" s="14"/>
      <c r="I21" s="14"/>
      <c r="J21" s="14"/>
      <c r="K21" s="32"/>
      <c r="L21" s="14"/>
      <c r="M21" s="17"/>
    </row>
    <row r="22" spans="1:13" ht="12.75">
      <c r="A22" s="14"/>
      <c r="B22" s="27"/>
      <c r="C22" s="27"/>
      <c r="D22" s="14"/>
      <c r="E22" s="14"/>
      <c r="F22" s="14"/>
      <c r="G22" s="14"/>
      <c r="H22" s="14"/>
      <c r="I22" s="14"/>
      <c r="J22" s="14"/>
      <c r="K22" s="32"/>
      <c r="L22" s="14"/>
      <c r="M22" s="17"/>
    </row>
    <row r="23" ht="12.75">
      <c r="M23" s="5"/>
    </row>
    <row r="24" spans="5:13" ht="12.75">
      <c r="E24" t="s">
        <v>21</v>
      </c>
      <c r="F24" s="31"/>
      <c r="M24" s="5"/>
    </row>
    <row r="25" ht="12.75">
      <c r="M25" s="5"/>
    </row>
    <row r="26" ht="12.75">
      <c r="M26" s="5"/>
    </row>
    <row r="27" spans="5:13" ht="12.75">
      <c r="E27" t="s">
        <v>22</v>
      </c>
      <c r="M27" s="5"/>
    </row>
    <row r="28" spans="5:13" ht="12.75">
      <c r="E28" t="s">
        <v>38</v>
      </c>
      <c r="M28" s="5"/>
    </row>
    <row r="29" spans="5:13" ht="12.75">
      <c r="E29" t="s">
        <v>39</v>
      </c>
      <c r="M29" s="5"/>
    </row>
    <row r="30" ht="12.75">
      <c r="M30" s="5"/>
    </row>
    <row r="31" ht="12.75">
      <c r="M31" s="5"/>
    </row>
    <row r="32" ht="12.75">
      <c r="M32" s="5"/>
    </row>
    <row r="35" ht="12.75" hidden="1">
      <c r="D35">
        <f>MAX(D3:D32)</f>
        <v>0.05</v>
      </c>
    </row>
  </sheetData>
  <mergeCells count="1">
    <mergeCell ref="A1:F1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2" width="12.421875" style="28" bestFit="1" customWidth="1"/>
    <col min="3" max="3" width="11.57421875" style="28" customWidth="1"/>
    <col min="4" max="4" width="13.57421875" style="0" hidden="1" customWidth="1"/>
    <col min="5" max="5" width="10.28125" style="0" customWidth="1"/>
    <col min="9" max="9" width="9.28125" style="0" customWidth="1"/>
    <col min="10" max="10" width="10.00390625" style="0" customWidth="1"/>
    <col min="11" max="11" width="8.8515625" style="0" customWidth="1"/>
    <col min="12" max="12" width="9.140625" style="0" hidden="1" customWidth="1"/>
    <col min="13" max="13" width="8.140625" style="4" customWidth="1"/>
  </cols>
  <sheetData>
    <row r="1" spans="1:12" ht="31.5" customHeight="1">
      <c r="A1" s="89" t="s">
        <v>82</v>
      </c>
      <c r="B1" s="89"/>
      <c r="C1" s="89"/>
      <c r="D1" s="89"/>
      <c r="E1" s="89"/>
      <c r="F1" s="89"/>
      <c r="L1" s="6"/>
    </row>
    <row r="2" spans="1:13" ht="12.75">
      <c r="A2" s="19" t="s">
        <v>20</v>
      </c>
      <c r="B2" s="29" t="s">
        <v>9</v>
      </c>
      <c r="C2" s="29" t="s">
        <v>18</v>
      </c>
      <c r="D2" s="14"/>
      <c r="E2" s="14"/>
      <c r="F2" s="14"/>
      <c r="G2" s="14"/>
      <c r="H2" s="14"/>
      <c r="I2" s="14"/>
      <c r="J2" s="14"/>
      <c r="K2" s="15" t="s">
        <v>0</v>
      </c>
      <c r="L2" s="16" t="s">
        <v>7</v>
      </c>
      <c r="M2" s="18" t="s">
        <v>7</v>
      </c>
    </row>
    <row r="3" spans="1:13" ht="12.75">
      <c r="A3" s="14" t="str">
        <f>Список!A3</f>
        <v>Корягин Андрей</v>
      </c>
      <c r="B3" s="27">
        <v>0</v>
      </c>
      <c r="C3" s="27">
        <v>0</v>
      </c>
      <c r="D3" s="14">
        <f aca="true" t="shared" si="0" ref="D3:D22">IF(B3&gt;0,C3/B3,"")</f>
      </c>
      <c r="E3" s="14"/>
      <c r="F3" s="14"/>
      <c r="G3" s="14"/>
      <c r="H3" s="14"/>
      <c r="I3" s="14"/>
      <c r="J3" s="14"/>
      <c r="K3" s="32">
        <f>IF(B3&gt;0,ROUND(1000*(D3/D35),0),0)</f>
        <v>0</v>
      </c>
      <c r="L3" s="14">
        <f>RANK(K3,K3:K32,0)</f>
        <v>1</v>
      </c>
      <c r="M3" s="17" t="str">
        <f>IF(L3&lt;4,ROMAN(L3),L3)</f>
        <v>I</v>
      </c>
    </row>
    <row r="4" spans="1:13" ht="12.75">
      <c r="A4" s="14" t="str">
        <f>Список!A4</f>
        <v>Грисенко Александр</v>
      </c>
      <c r="B4" s="27">
        <v>0</v>
      </c>
      <c r="C4" s="27">
        <v>0</v>
      </c>
      <c r="D4" s="14">
        <f t="shared" si="0"/>
      </c>
      <c r="E4" s="14"/>
      <c r="F4" s="14"/>
      <c r="G4" s="14"/>
      <c r="H4" s="14"/>
      <c r="I4" s="14"/>
      <c r="J4" s="14"/>
      <c r="K4" s="32">
        <f>IF(B4&gt;0,ROUND(1000*(D4/D35),0),0)</f>
        <v>0</v>
      </c>
      <c r="L4" s="14">
        <f>RANK(K4,K3:K32,0)</f>
        <v>1</v>
      </c>
      <c r="M4" s="17" t="str">
        <f aca="true" t="shared" si="1" ref="M4:M22">IF(L4&lt;4,ROMAN(L4),L4)</f>
        <v>I</v>
      </c>
    </row>
    <row r="5" spans="1:13" ht="12.75">
      <c r="A5" s="14" t="str">
        <f>Список!A5</f>
        <v>Дашкин Олег</v>
      </c>
      <c r="B5" s="27"/>
      <c r="C5" s="27"/>
      <c r="D5" s="14">
        <f t="shared" si="0"/>
      </c>
      <c r="E5" s="14"/>
      <c r="F5" s="14"/>
      <c r="G5" s="14"/>
      <c r="H5" s="14"/>
      <c r="I5" s="14"/>
      <c r="J5" s="14"/>
      <c r="K5" s="32">
        <f>IF(B5&gt;0,ROUND(1000*(D5/D35),0),0)</f>
        <v>0</v>
      </c>
      <c r="L5" s="14">
        <f>RANK(K5,K3:K32,0)</f>
        <v>1</v>
      </c>
      <c r="M5" s="17" t="str">
        <f t="shared" si="1"/>
        <v>I</v>
      </c>
    </row>
    <row r="6" spans="1:13" ht="12.75">
      <c r="A6" s="14" t="str">
        <f>Список!A6</f>
        <v>Белый Владимир</v>
      </c>
      <c r="B6" s="27">
        <v>0</v>
      </c>
      <c r="C6" s="27">
        <v>0</v>
      </c>
      <c r="D6" s="14">
        <f t="shared" si="0"/>
      </c>
      <c r="E6" s="14"/>
      <c r="F6" s="14"/>
      <c r="G6" s="14"/>
      <c r="H6" s="14"/>
      <c r="I6" s="14"/>
      <c r="J6" s="14"/>
      <c r="K6" s="32">
        <f>IF(B6&gt;0,ROUND(1000*(D6/D35),0),0)</f>
        <v>0</v>
      </c>
      <c r="L6" s="14">
        <f>RANK(K6,K3:K32,0)</f>
        <v>1</v>
      </c>
      <c r="M6" s="17" t="str">
        <f t="shared" si="1"/>
        <v>I</v>
      </c>
    </row>
    <row r="7" spans="1:13" ht="12.75">
      <c r="A7" s="14" t="str">
        <f>Список!A7</f>
        <v>Ярина Михаил</v>
      </c>
      <c r="B7" s="27"/>
      <c r="C7" s="27"/>
      <c r="D7" s="14">
        <f t="shared" si="0"/>
      </c>
      <c r="E7" s="14"/>
      <c r="F7" s="14"/>
      <c r="G7" s="14"/>
      <c r="H7" s="14"/>
      <c r="I7" s="14"/>
      <c r="J7" s="14"/>
      <c r="K7" s="32">
        <f>IF(B7&gt;0,ROUND(1000*(D7/D35),0),0)</f>
        <v>0</v>
      </c>
      <c r="L7" s="14">
        <f>RANK(K7,K3:K32,0)</f>
        <v>1</v>
      </c>
      <c r="M7" s="17" t="str">
        <f t="shared" si="1"/>
        <v>I</v>
      </c>
    </row>
    <row r="8" spans="1:13" ht="12.75">
      <c r="A8" s="14" t="str">
        <f>Список!A8</f>
        <v>Раков Алексей</v>
      </c>
      <c r="B8" s="27"/>
      <c r="C8" s="27"/>
      <c r="D8" s="14">
        <f t="shared" si="0"/>
      </c>
      <c r="E8" s="14"/>
      <c r="F8" s="14"/>
      <c r="G8" s="14"/>
      <c r="H8" s="14"/>
      <c r="I8" s="14"/>
      <c r="J8" s="14"/>
      <c r="K8" s="32">
        <f>IF(B8&gt;0,ROUND(1000*(D8/D35),0),0)</f>
        <v>0</v>
      </c>
      <c r="L8" s="14">
        <f>RANK(K8,K3:K32,0)</f>
        <v>1</v>
      </c>
      <c r="M8" s="17" t="str">
        <f t="shared" si="1"/>
        <v>I</v>
      </c>
    </row>
    <row r="9" spans="1:13" ht="12.75">
      <c r="A9" s="14" t="str">
        <f>Список!A9</f>
        <v>Яворский Владимир</v>
      </c>
      <c r="B9" s="27">
        <v>0</v>
      </c>
      <c r="C9" s="27">
        <v>0</v>
      </c>
      <c r="D9" s="14">
        <f t="shared" si="0"/>
      </c>
      <c r="E9" s="14"/>
      <c r="F9" s="14"/>
      <c r="G9" s="14"/>
      <c r="H9" s="14"/>
      <c r="I9" s="14"/>
      <c r="J9" s="14"/>
      <c r="K9" s="32">
        <f>IF(B9&gt;0,ROUND(1000*(D9/D35),0),0)</f>
        <v>0</v>
      </c>
      <c r="L9" s="14">
        <f>RANK(K9,K3:K32,0)</f>
        <v>1</v>
      </c>
      <c r="M9" s="17" t="str">
        <f t="shared" si="1"/>
        <v>I</v>
      </c>
    </row>
    <row r="10" spans="1:13" ht="12.75">
      <c r="A10" s="14" t="str">
        <f>Список!A10</f>
        <v>Прокоп Александр</v>
      </c>
      <c r="B10" s="27">
        <v>0</v>
      </c>
      <c r="C10" s="27">
        <v>0</v>
      </c>
      <c r="D10" s="14">
        <f t="shared" si="0"/>
      </c>
      <c r="E10" s="14"/>
      <c r="F10" s="14"/>
      <c r="G10" s="14"/>
      <c r="H10" s="14"/>
      <c r="I10" s="14"/>
      <c r="J10" s="14"/>
      <c r="K10" s="32">
        <f>IF(B10&gt;0,ROUND(1000*(D10/D35),0),0)</f>
        <v>0</v>
      </c>
      <c r="L10" s="14">
        <f>RANK(K10,K3:K32,0)</f>
        <v>1</v>
      </c>
      <c r="M10" s="17" t="str">
        <f t="shared" si="1"/>
        <v>I</v>
      </c>
    </row>
    <row r="11" spans="1:13" ht="12.75">
      <c r="A11" s="14" t="str">
        <f>Список!A11</f>
        <v>Жарко Виктор</v>
      </c>
      <c r="B11" s="27">
        <v>0</v>
      </c>
      <c r="C11" s="27">
        <v>0</v>
      </c>
      <c r="D11" s="14">
        <f t="shared" si="0"/>
      </c>
      <c r="E11" s="14"/>
      <c r="F11" s="14"/>
      <c r="G11" s="14"/>
      <c r="H11" s="14"/>
      <c r="I11" s="14"/>
      <c r="J11" s="14"/>
      <c r="K11" s="32">
        <f>IF(B11&gt;0,ROUND(1000*(D11/D35),0),0)</f>
        <v>0</v>
      </c>
      <c r="L11" s="14">
        <f>RANK(K11,K3:K32,0)</f>
        <v>1</v>
      </c>
      <c r="M11" s="17" t="str">
        <f t="shared" si="1"/>
        <v>I</v>
      </c>
    </row>
    <row r="12" spans="1:13" ht="12.75">
      <c r="A12" s="14" t="str">
        <f>Список!A12</f>
        <v>Гусак Владимир</v>
      </c>
      <c r="B12" s="27"/>
      <c r="C12" s="27"/>
      <c r="D12" s="14">
        <f t="shared" si="0"/>
      </c>
      <c r="E12" s="14"/>
      <c r="F12" s="14"/>
      <c r="G12" s="14"/>
      <c r="H12" s="14"/>
      <c r="I12" s="14"/>
      <c r="J12" s="14"/>
      <c r="K12" s="32">
        <f>IF(B12&gt;0,ROUND(1000*(D12/D35),0),0)</f>
        <v>0</v>
      </c>
      <c r="L12" s="14">
        <f>RANK(K12,K3:K32,0)</f>
        <v>1</v>
      </c>
      <c r="M12" s="17" t="str">
        <f t="shared" si="1"/>
        <v>I</v>
      </c>
    </row>
    <row r="13" spans="1:13" ht="12.75">
      <c r="A13" s="14" t="str">
        <f>Список!A13</f>
        <v>Астахов Максим</v>
      </c>
      <c r="B13" s="27">
        <v>0</v>
      </c>
      <c r="C13" s="27">
        <v>0</v>
      </c>
      <c r="D13" s="14">
        <f t="shared" si="0"/>
      </c>
      <c r="E13" s="14"/>
      <c r="F13" s="14"/>
      <c r="G13" s="14"/>
      <c r="H13" s="14"/>
      <c r="I13" s="14"/>
      <c r="J13" s="14"/>
      <c r="K13" s="32">
        <f>IF(B13&gt;0,ROUND(1000*(D13/D35),0),0)</f>
        <v>0</v>
      </c>
      <c r="L13" s="14">
        <f>RANK(K13,K3:K32,0)</f>
        <v>1</v>
      </c>
      <c r="M13" s="17" t="str">
        <f t="shared" si="1"/>
        <v>I</v>
      </c>
    </row>
    <row r="14" spans="1:13" ht="12.75">
      <c r="A14" s="14" t="str">
        <f>Список!A14</f>
        <v>Облог Юрий</v>
      </c>
      <c r="B14" s="27"/>
      <c r="C14" s="27"/>
      <c r="D14" s="14">
        <f t="shared" si="0"/>
      </c>
      <c r="E14" s="14"/>
      <c r="F14" s="14"/>
      <c r="G14" s="14"/>
      <c r="H14" s="14"/>
      <c r="I14" s="14"/>
      <c r="J14" s="14"/>
      <c r="K14" s="32">
        <f>IF(B14&gt;0,ROUND(1000*(D14/D35),0),0)</f>
        <v>0</v>
      </c>
      <c r="L14" s="14">
        <f>RANK(K14,K3:K32,0)</f>
        <v>1</v>
      </c>
      <c r="M14" s="17" t="str">
        <f t="shared" si="1"/>
        <v>I</v>
      </c>
    </row>
    <row r="15" spans="1:13" ht="12.75">
      <c r="A15" s="14">
        <f>Список!A15</f>
        <v>0</v>
      </c>
      <c r="B15" s="27"/>
      <c r="C15" s="27"/>
      <c r="D15" s="14">
        <f t="shared" si="0"/>
      </c>
      <c r="E15" s="14"/>
      <c r="F15" s="14"/>
      <c r="G15" s="14"/>
      <c r="H15" s="14"/>
      <c r="I15" s="14"/>
      <c r="J15" s="14"/>
      <c r="K15" s="32">
        <f>IF(B15&gt;0,ROUND(1000*(D15/D35),0),0)</f>
        <v>0</v>
      </c>
      <c r="L15" s="14">
        <f>RANK(K15,K3:K32,0)</f>
        <v>1</v>
      </c>
      <c r="M15" s="17" t="str">
        <f t="shared" si="1"/>
        <v>I</v>
      </c>
    </row>
    <row r="16" spans="1:13" ht="12.75">
      <c r="A16" s="14">
        <f>Список!A16</f>
        <v>0</v>
      </c>
      <c r="B16" s="27"/>
      <c r="C16" s="27"/>
      <c r="D16" s="14">
        <f t="shared" si="0"/>
      </c>
      <c r="E16" s="14"/>
      <c r="F16" s="14"/>
      <c r="G16" s="14"/>
      <c r="H16" s="14"/>
      <c r="I16" s="14"/>
      <c r="J16" s="14"/>
      <c r="K16" s="32">
        <f>IF(B16&gt;0,ROUND(1000*(D16/D35),0),0)</f>
        <v>0</v>
      </c>
      <c r="L16" s="14">
        <f>RANK(K16,K3:K32,0)</f>
        <v>1</v>
      </c>
      <c r="M16" s="17" t="str">
        <f t="shared" si="1"/>
        <v>I</v>
      </c>
    </row>
    <row r="17" spans="1:13" ht="12.75">
      <c r="A17" s="14">
        <f>Список!A17</f>
        <v>0</v>
      </c>
      <c r="B17" s="27"/>
      <c r="C17" s="27"/>
      <c r="D17" s="14">
        <f t="shared" si="0"/>
      </c>
      <c r="E17" s="14"/>
      <c r="F17" s="14"/>
      <c r="G17" s="14"/>
      <c r="H17" s="14"/>
      <c r="I17" s="14"/>
      <c r="J17" s="14"/>
      <c r="K17" s="32">
        <f>IF(B17&gt;0,ROUND(1000*(D17/D35),0),0)</f>
        <v>0</v>
      </c>
      <c r="L17" s="14">
        <f>RANK(K17,K3:K32,0)</f>
        <v>1</v>
      </c>
      <c r="M17" s="17" t="str">
        <f t="shared" si="1"/>
        <v>I</v>
      </c>
    </row>
    <row r="18" spans="1:13" ht="12.75">
      <c r="A18" s="14">
        <f>Список!A18</f>
        <v>0</v>
      </c>
      <c r="B18" s="27"/>
      <c r="C18" s="27"/>
      <c r="D18" s="14">
        <f t="shared" si="0"/>
      </c>
      <c r="E18" s="14"/>
      <c r="F18" s="14"/>
      <c r="G18" s="14"/>
      <c r="H18" s="14"/>
      <c r="I18" s="14"/>
      <c r="J18" s="14"/>
      <c r="K18" s="32">
        <f>IF(B18&gt;0,ROUND(1000*(D18/D35),0),0)</f>
        <v>0</v>
      </c>
      <c r="L18" s="14">
        <f>RANK(K18,K3:K32,0)</f>
        <v>1</v>
      </c>
      <c r="M18" s="17" t="str">
        <f t="shared" si="1"/>
        <v>I</v>
      </c>
    </row>
    <row r="19" spans="1:13" ht="12.75">
      <c r="A19" s="14" t="str">
        <f>Список!A19</f>
        <v>30.09.2012</v>
      </c>
      <c r="B19" s="27"/>
      <c r="C19" s="27"/>
      <c r="D19" s="14">
        <f t="shared" si="0"/>
      </c>
      <c r="E19" s="14"/>
      <c r="F19" s="14"/>
      <c r="G19" s="14"/>
      <c r="H19" s="14"/>
      <c r="I19" s="14"/>
      <c r="J19" s="14"/>
      <c r="K19" s="32">
        <f>IF(B19&gt;0,ROUND(1000*(D19/D35),0),0)</f>
        <v>0</v>
      </c>
      <c r="L19" s="14">
        <f>RANK(K19,K3:K32,0)</f>
        <v>1</v>
      </c>
      <c r="M19" s="17" t="str">
        <f t="shared" si="1"/>
        <v>I</v>
      </c>
    </row>
    <row r="20" spans="1:13" ht="12.75">
      <c r="A20" s="14">
        <f>Список!A20</f>
        <v>0</v>
      </c>
      <c r="B20" s="27"/>
      <c r="C20" s="27"/>
      <c r="D20" s="14">
        <f t="shared" si="0"/>
      </c>
      <c r="E20" s="14"/>
      <c r="F20" s="14"/>
      <c r="G20" s="14"/>
      <c r="H20" s="14"/>
      <c r="I20" s="14"/>
      <c r="J20" s="14"/>
      <c r="K20" s="32">
        <f>IF(B20&gt;0,ROUND(1000*(D20/D35),0),0)</f>
        <v>0</v>
      </c>
      <c r="L20" s="14">
        <f>RANK(K20,K3:K32,0)</f>
        <v>1</v>
      </c>
      <c r="M20" s="17" t="str">
        <f t="shared" si="1"/>
        <v>I</v>
      </c>
    </row>
    <row r="21" spans="1:13" ht="12.75">
      <c r="A21" s="14" t="str">
        <f>Список!A21</f>
        <v>Гл. судья  Большаков Олег</v>
      </c>
      <c r="B21" s="27"/>
      <c r="C21" s="27"/>
      <c r="D21" s="14">
        <f t="shared" si="0"/>
      </c>
      <c r="E21" s="14"/>
      <c r="F21" s="14"/>
      <c r="G21" s="14"/>
      <c r="H21" s="14"/>
      <c r="I21" s="14"/>
      <c r="J21" s="14"/>
      <c r="K21" s="32">
        <f>IF(B21&gt;0,ROUND(1000*(D21/D35),0),0)</f>
        <v>0</v>
      </c>
      <c r="L21" s="14">
        <f>RANK(K21,K3:K32,0)</f>
        <v>1</v>
      </c>
      <c r="M21" s="17" t="str">
        <f t="shared" si="1"/>
        <v>I</v>
      </c>
    </row>
    <row r="22" spans="1:13" ht="12.75">
      <c r="A22" s="14">
        <f>Список!A22</f>
        <v>0</v>
      </c>
      <c r="B22" s="27"/>
      <c r="C22" s="27"/>
      <c r="D22" s="14">
        <f t="shared" si="0"/>
      </c>
      <c r="E22" s="14"/>
      <c r="F22" s="14"/>
      <c r="G22" s="14"/>
      <c r="H22" s="14"/>
      <c r="I22" s="14"/>
      <c r="J22" s="14"/>
      <c r="K22" s="32">
        <f>IF(B22&gt;0,ROUND(1000*(D22/D35),0),0)</f>
        <v>0</v>
      </c>
      <c r="L22" s="14">
        <f>RANK(K22,K3:K32,0)</f>
        <v>1</v>
      </c>
      <c r="M22" s="17" t="str">
        <f t="shared" si="1"/>
        <v>I</v>
      </c>
    </row>
    <row r="23" ht="12.75">
      <c r="M23" s="5"/>
    </row>
    <row r="24" spans="5:13" ht="12.75">
      <c r="E24" t="s">
        <v>21</v>
      </c>
      <c r="F24" s="31"/>
      <c r="M24" s="5"/>
    </row>
    <row r="25" ht="12.75">
      <c r="M25" s="5"/>
    </row>
    <row r="26" ht="12.75">
      <c r="M26" s="5"/>
    </row>
    <row r="27" spans="5:13" ht="12.75">
      <c r="E27" t="s">
        <v>22</v>
      </c>
      <c r="M27" s="5"/>
    </row>
    <row r="28" spans="5:13" ht="12.75">
      <c r="E28" t="s">
        <v>38</v>
      </c>
      <c r="M28" s="5"/>
    </row>
    <row r="29" spans="5:13" ht="12.75">
      <c r="E29" t="s">
        <v>39</v>
      </c>
      <c r="M29" s="5"/>
    </row>
    <row r="30" ht="12.75">
      <c r="M30" s="5"/>
    </row>
    <row r="31" ht="12.75">
      <c r="M31" s="5"/>
    </row>
    <row r="32" ht="12.75">
      <c r="M32" s="5"/>
    </row>
    <row r="35" ht="12.75" hidden="1">
      <c r="D35">
        <f>MAX(D3:D32)</f>
        <v>0</v>
      </c>
    </row>
  </sheetData>
  <mergeCells count="1">
    <mergeCell ref="A1:F1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3" sqref="K3"/>
    </sheetView>
  </sheetViews>
  <sheetFormatPr defaultColWidth="9.140625" defaultRowHeight="12.75"/>
  <cols>
    <col min="1" max="1" width="27.421875" style="0" customWidth="1"/>
    <col min="2" max="2" width="12.421875" style="28" bestFit="1" customWidth="1"/>
    <col min="3" max="3" width="11.57421875" style="28" customWidth="1"/>
    <col min="4" max="4" width="13.57421875" style="0" hidden="1" customWidth="1"/>
    <col min="5" max="5" width="10.28125" style="0" customWidth="1"/>
    <col min="9" max="9" width="9.28125" style="0" customWidth="1"/>
    <col min="10" max="10" width="10.00390625" style="0" customWidth="1"/>
    <col min="11" max="11" width="8.8515625" style="0" customWidth="1"/>
    <col min="12" max="12" width="9.140625" style="0" hidden="1" customWidth="1"/>
    <col min="13" max="13" width="8.140625" style="4" customWidth="1"/>
  </cols>
  <sheetData>
    <row r="1" spans="1:12" ht="31.5" customHeight="1">
      <c r="A1" s="89" t="s">
        <v>81</v>
      </c>
      <c r="B1" s="89"/>
      <c r="C1" s="89"/>
      <c r="D1" s="89"/>
      <c r="E1" s="89"/>
      <c r="F1" s="89"/>
      <c r="L1" s="6"/>
    </row>
    <row r="2" spans="1:13" ht="12.75">
      <c r="A2" s="19" t="s">
        <v>20</v>
      </c>
      <c r="B2" s="29"/>
      <c r="C2" s="29"/>
      <c r="D2" s="14"/>
      <c r="E2" s="14"/>
      <c r="F2" s="14"/>
      <c r="G2" s="14"/>
      <c r="H2" s="14"/>
      <c r="I2" s="14"/>
      <c r="J2" s="14"/>
      <c r="K2" s="15" t="s">
        <v>0</v>
      </c>
      <c r="L2" s="16" t="s">
        <v>7</v>
      </c>
      <c r="M2" s="18" t="s">
        <v>7</v>
      </c>
    </row>
    <row r="3" spans="1:13" ht="12.75">
      <c r="A3" s="14" t="str">
        <f>Список!A3</f>
        <v>Корягин Андрей</v>
      </c>
      <c r="B3" s="27"/>
      <c r="C3" s="27"/>
      <c r="D3" s="14"/>
      <c r="E3" s="14"/>
      <c r="F3" s="14"/>
      <c r="G3" s="14"/>
      <c r="H3" s="14"/>
      <c r="I3" s="14"/>
      <c r="J3" s="14"/>
      <c r="K3" s="32">
        <f>Слалом!K3+Слалом2!K3+Слалом3!K3</f>
        <v>877</v>
      </c>
      <c r="L3" s="14">
        <f>RANK(K3,K3:K32,0)</f>
        <v>7</v>
      </c>
      <c r="M3" s="17">
        <f>IF(L3&lt;4,ROMAN(L3),L3)</f>
        <v>7</v>
      </c>
    </row>
    <row r="4" spans="1:13" ht="12.75">
      <c r="A4" s="14" t="str">
        <f>Список!A4</f>
        <v>Грисенко Александр</v>
      </c>
      <c r="B4" s="27"/>
      <c r="C4" s="27"/>
      <c r="D4" s="14"/>
      <c r="E4" s="14"/>
      <c r="F4" s="14"/>
      <c r="G4" s="14"/>
      <c r="H4" s="14"/>
      <c r="I4" s="14"/>
      <c r="J4" s="14"/>
      <c r="K4" s="32">
        <f>Слалом!K4+Слалом2!K4+Слалом3!K4</f>
        <v>1242</v>
      </c>
      <c r="L4" s="14">
        <f>RANK(K4,K3:K32,0)</f>
        <v>5</v>
      </c>
      <c r="M4" s="17">
        <f aca="true" t="shared" si="0" ref="M4:M14">IF(L4&lt;4,ROMAN(L4),L4)</f>
        <v>5</v>
      </c>
    </row>
    <row r="5" spans="1:13" ht="12.75">
      <c r="A5" s="14" t="str">
        <f>Список!A5</f>
        <v>Дашкин Олег</v>
      </c>
      <c r="B5" s="27"/>
      <c r="C5" s="27"/>
      <c r="D5" s="14"/>
      <c r="E5" s="14"/>
      <c r="F5" s="14"/>
      <c r="G5" s="14"/>
      <c r="H5" s="14"/>
      <c r="I5" s="14"/>
      <c r="J5" s="14"/>
      <c r="K5" s="32">
        <f>Слалом!K5+Слалом2!K5+Слалом3!K5</f>
        <v>533</v>
      </c>
      <c r="L5" s="14">
        <f>RANK(K5,K3:K32,0)</f>
        <v>10</v>
      </c>
      <c r="M5" s="17">
        <f t="shared" si="0"/>
        <v>10</v>
      </c>
    </row>
    <row r="6" spans="1:13" ht="12.75">
      <c r="A6" s="14" t="str">
        <f>Список!A6</f>
        <v>Белый Владимир</v>
      </c>
      <c r="B6" s="27"/>
      <c r="C6" s="27"/>
      <c r="D6" s="14"/>
      <c r="E6" s="14"/>
      <c r="F6" s="14"/>
      <c r="G6" s="14"/>
      <c r="H6" s="14"/>
      <c r="I6" s="14"/>
      <c r="J6" s="14"/>
      <c r="K6" s="32">
        <f>Слалом!K6+Слалом2!K6+Слалом3!K6</f>
        <v>1632</v>
      </c>
      <c r="L6" s="14">
        <f>RANK(K6,K3:K32,0)</f>
        <v>2</v>
      </c>
      <c r="M6" s="17" t="str">
        <f t="shared" si="0"/>
        <v>II</v>
      </c>
    </row>
    <row r="7" spans="1:13" ht="12.75">
      <c r="A7" s="14" t="str">
        <f>Список!A7</f>
        <v>Ярина Михаил</v>
      </c>
      <c r="B7" s="27"/>
      <c r="C7" s="27"/>
      <c r="D7" s="14"/>
      <c r="E7" s="14"/>
      <c r="F7" s="14"/>
      <c r="G7" s="14"/>
      <c r="H7" s="14"/>
      <c r="I7" s="14"/>
      <c r="J7" s="14"/>
      <c r="K7" s="32">
        <f>Слалом!K7+Слалом2!K7+Слалом3!K7</f>
        <v>1374</v>
      </c>
      <c r="L7" s="14">
        <f>RANK(K7,K3:K32,0)</f>
        <v>4</v>
      </c>
      <c r="M7" s="17">
        <f t="shared" si="0"/>
        <v>4</v>
      </c>
    </row>
    <row r="8" spans="1:13" ht="12.75">
      <c r="A8" s="14" t="str">
        <f>Список!A8</f>
        <v>Раков Алексей</v>
      </c>
      <c r="B8" s="27"/>
      <c r="C8" s="27"/>
      <c r="D8" s="14"/>
      <c r="E8" s="14"/>
      <c r="F8" s="14"/>
      <c r="G8" s="14"/>
      <c r="H8" s="14"/>
      <c r="I8" s="14"/>
      <c r="J8" s="14"/>
      <c r="K8" s="32">
        <f>Слалом!K8+Слалом2!K8+Слалом3!K8</f>
        <v>1529</v>
      </c>
      <c r="L8" s="14">
        <f>RANK(K8,K3:K32,0)</f>
        <v>3</v>
      </c>
      <c r="M8" s="17" t="str">
        <f t="shared" si="0"/>
        <v>III</v>
      </c>
    </row>
    <row r="9" spans="1:13" ht="12.75">
      <c r="A9" s="14" t="str">
        <f>Список!A9</f>
        <v>Яворский Владимир</v>
      </c>
      <c r="B9" s="27"/>
      <c r="C9" s="27"/>
      <c r="D9" s="14"/>
      <c r="E9" s="14"/>
      <c r="F9" s="14"/>
      <c r="G9" s="14"/>
      <c r="H9" s="14"/>
      <c r="I9" s="14"/>
      <c r="J9" s="14"/>
      <c r="K9" s="32">
        <f>Слалом!K9+Слалом2!K9+Слалом3!K9</f>
        <v>1899</v>
      </c>
      <c r="L9" s="14">
        <f>RANK(K9,K3:K32,0)</f>
        <v>1</v>
      </c>
      <c r="M9" s="17" t="str">
        <f t="shared" si="0"/>
        <v>I</v>
      </c>
    </row>
    <row r="10" spans="1:13" ht="12.75">
      <c r="A10" s="14" t="str">
        <f>Список!A10</f>
        <v>Прокоп Александр</v>
      </c>
      <c r="B10" s="27"/>
      <c r="C10" s="27"/>
      <c r="D10" s="14"/>
      <c r="E10" s="14"/>
      <c r="F10" s="14"/>
      <c r="G10" s="14"/>
      <c r="H10" s="14"/>
      <c r="I10" s="14"/>
      <c r="J10" s="14"/>
      <c r="K10" s="32">
        <f>Слалом!K10+Слалом2!K10+Слалом3!K10</f>
        <v>1101</v>
      </c>
      <c r="L10" s="14">
        <f>RANK(K10,K3:K32,0)</f>
        <v>6</v>
      </c>
      <c r="M10" s="17">
        <f t="shared" si="0"/>
        <v>6</v>
      </c>
    </row>
    <row r="11" spans="1:13" ht="12.75">
      <c r="A11" s="14" t="str">
        <f>Список!A11</f>
        <v>Жарко Виктор</v>
      </c>
      <c r="B11" s="27"/>
      <c r="C11" s="27"/>
      <c r="D11" s="14"/>
      <c r="E11" s="14"/>
      <c r="F11" s="14"/>
      <c r="G11" s="14"/>
      <c r="H11" s="14"/>
      <c r="I11" s="14"/>
      <c r="J11" s="14"/>
      <c r="K11" s="32">
        <f>Слалом!K11+Слалом2!K11+Слалом3!K11</f>
        <v>775</v>
      </c>
      <c r="L11" s="14">
        <f>RANK(K11,K3:K32,0)</f>
        <v>8</v>
      </c>
      <c r="M11" s="17">
        <f t="shared" si="0"/>
        <v>8</v>
      </c>
    </row>
    <row r="12" spans="1:13" ht="12.75">
      <c r="A12" s="14" t="str">
        <f>Список!A12</f>
        <v>Гусак Владимир</v>
      </c>
      <c r="B12" s="27"/>
      <c r="C12" s="27"/>
      <c r="D12" s="14"/>
      <c r="E12" s="14"/>
      <c r="F12" s="14"/>
      <c r="G12" s="14"/>
      <c r="H12" s="14"/>
      <c r="I12" s="14"/>
      <c r="J12" s="14"/>
      <c r="K12" s="32">
        <f>Слалом!K12+Слалом2!K12+Слалом3!K12</f>
        <v>0</v>
      </c>
      <c r="L12" s="14">
        <f>RANK(K12,K3:K32,0)</f>
        <v>11</v>
      </c>
      <c r="M12" s="17">
        <f t="shared" si="0"/>
        <v>11</v>
      </c>
    </row>
    <row r="13" spans="1:13" ht="12.75">
      <c r="A13" s="14" t="str">
        <f>Список!A13</f>
        <v>Астахов Максим</v>
      </c>
      <c r="B13" s="27"/>
      <c r="C13" s="27"/>
      <c r="D13" s="14"/>
      <c r="E13" s="14"/>
      <c r="F13" s="14"/>
      <c r="G13" s="14"/>
      <c r="H13" s="14"/>
      <c r="I13" s="14"/>
      <c r="J13" s="14"/>
      <c r="K13" s="32">
        <f>Слалом!K13+Слалом2!K13+Слалом3!K13</f>
        <v>559</v>
      </c>
      <c r="L13" s="14">
        <f>RANK(K13,K3:K32,0)</f>
        <v>9</v>
      </c>
      <c r="M13" s="17">
        <f t="shared" si="0"/>
        <v>9</v>
      </c>
    </row>
    <row r="14" spans="1:13" ht="12.75">
      <c r="A14" s="14" t="str">
        <f>Список!A14</f>
        <v>Облог Юрий</v>
      </c>
      <c r="B14" s="27"/>
      <c r="C14" s="27"/>
      <c r="D14" s="14"/>
      <c r="E14" s="14"/>
      <c r="F14" s="14"/>
      <c r="G14" s="14"/>
      <c r="H14" s="14"/>
      <c r="I14" s="14"/>
      <c r="J14" s="14"/>
      <c r="K14" s="32">
        <f>Слалом!K14+Слалом2!K14+Слалом3!K14</f>
        <v>0</v>
      </c>
      <c r="L14" s="14">
        <f>RANK(K14,K3:K32,0)</f>
        <v>11</v>
      </c>
      <c r="M14" s="17">
        <f t="shared" si="0"/>
        <v>11</v>
      </c>
    </row>
    <row r="15" spans="1:13" ht="12.75">
      <c r="A15" s="14"/>
      <c r="B15" s="27"/>
      <c r="C15" s="27"/>
      <c r="D15" s="14"/>
      <c r="E15" s="14"/>
      <c r="F15" s="14"/>
      <c r="G15" s="14"/>
      <c r="H15" s="14"/>
      <c r="I15" s="14"/>
      <c r="J15" s="14"/>
      <c r="K15" s="32"/>
      <c r="L15" s="14"/>
      <c r="M15" s="17"/>
    </row>
    <row r="16" spans="1:13" ht="12.75">
      <c r="A16" s="14"/>
      <c r="B16" s="27"/>
      <c r="C16" s="27"/>
      <c r="D16" s="14"/>
      <c r="E16" s="14"/>
      <c r="F16" s="14"/>
      <c r="G16" s="14"/>
      <c r="H16" s="14"/>
      <c r="I16" s="14"/>
      <c r="J16" s="14"/>
      <c r="K16" s="32"/>
      <c r="L16" s="14"/>
      <c r="M16" s="17"/>
    </row>
    <row r="17" spans="1:13" ht="12.75">
      <c r="A17" s="53"/>
      <c r="B17" s="64"/>
      <c r="C17" s="64"/>
      <c r="D17" s="53"/>
      <c r="E17" s="53"/>
      <c r="F17" s="53"/>
      <c r="G17" s="53"/>
      <c r="H17" s="53"/>
      <c r="I17" s="53"/>
      <c r="J17" s="53"/>
      <c r="K17" s="71"/>
      <c r="L17" s="53"/>
      <c r="M17" s="43"/>
    </row>
    <row r="18" spans="1:13" ht="12.75">
      <c r="A18" s="53"/>
      <c r="B18" s="64"/>
      <c r="C18" s="64"/>
      <c r="D18" s="53"/>
      <c r="E18" s="53"/>
      <c r="F18" s="53"/>
      <c r="G18" s="53"/>
      <c r="H18" s="53"/>
      <c r="I18" s="53"/>
      <c r="J18" s="53"/>
      <c r="K18" s="71"/>
      <c r="L18" s="53"/>
      <c r="M18" s="43"/>
    </row>
    <row r="19" spans="1:13" ht="12.75">
      <c r="A19" s="53"/>
      <c r="B19" s="64"/>
      <c r="C19" s="64"/>
      <c r="D19" s="53"/>
      <c r="E19" s="53"/>
      <c r="F19" s="53"/>
      <c r="G19" s="53"/>
      <c r="H19" s="53"/>
      <c r="I19" s="53"/>
      <c r="J19" s="53"/>
      <c r="K19" s="71"/>
      <c r="L19" s="53"/>
      <c r="M19" s="43"/>
    </row>
    <row r="20" spans="1:13" ht="12.75">
      <c r="A20" s="53"/>
      <c r="B20" s="64"/>
      <c r="C20" s="64"/>
      <c r="D20" s="53"/>
      <c r="E20" s="53"/>
      <c r="F20" s="53"/>
      <c r="G20" s="53"/>
      <c r="H20" s="53"/>
      <c r="I20" s="53"/>
      <c r="J20" s="53"/>
      <c r="K20" s="71"/>
      <c r="L20" s="53"/>
      <c r="M20" s="43"/>
    </row>
    <row r="21" spans="1:13" ht="12.75">
      <c r="A21" s="53"/>
      <c r="B21" s="64"/>
      <c r="C21" s="64"/>
      <c r="D21" s="53"/>
      <c r="E21" s="53"/>
      <c r="F21" s="53"/>
      <c r="G21" s="53"/>
      <c r="H21" s="53"/>
      <c r="I21" s="53"/>
      <c r="J21" s="53"/>
      <c r="K21" s="71"/>
      <c r="L21" s="53"/>
      <c r="M21" s="43"/>
    </row>
    <row r="22" spans="1:13" ht="12.75">
      <c r="A22" s="53"/>
      <c r="B22" s="64"/>
      <c r="C22" s="64"/>
      <c r="D22" s="53"/>
      <c r="E22" s="53"/>
      <c r="F22" s="53"/>
      <c r="G22" s="53"/>
      <c r="H22" s="53"/>
      <c r="I22" s="53"/>
      <c r="J22" s="53"/>
      <c r="K22" s="71"/>
      <c r="L22" s="53"/>
      <c r="M22" s="43"/>
    </row>
    <row r="23" ht="12.75">
      <c r="M23" s="5"/>
    </row>
    <row r="24" spans="6:13" ht="12.75">
      <c r="F24" s="31"/>
      <c r="M24" s="5"/>
    </row>
    <row r="25" ht="12.75">
      <c r="M25" s="5"/>
    </row>
    <row r="26" ht="12.75">
      <c r="M26" s="5"/>
    </row>
    <row r="27" ht="12.75">
      <c r="M27" s="5"/>
    </row>
    <row r="28" ht="12.75">
      <c r="M28" s="5"/>
    </row>
    <row r="29" ht="12.75">
      <c r="M29" s="5"/>
    </row>
    <row r="30" ht="12.75">
      <c r="M30" s="5"/>
    </row>
    <row r="31" ht="12.75">
      <c r="M31" s="5"/>
    </row>
    <row r="32" ht="12.75">
      <c r="M32" s="5"/>
    </row>
    <row r="35" ht="12.75" hidden="1">
      <c r="D35">
        <f>MAX(D3:D32)</f>
        <v>0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B3" sqref="B3"/>
    </sheetView>
  </sheetViews>
  <sheetFormatPr defaultColWidth="9.140625" defaultRowHeight="12.75"/>
  <cols>
    <col min="1" max="1" width="27.421875" style="0" customWidth="1"/>
    <col min="2" max="2" width="12.421875" style="28" bestFit="1" customWidth="1"/>
    <col min="3" max="3" width="11.57421875" style="28" customWidth="1"/>
    <col min="4" max="4" width="13.57421875" style="0" hidden="1" customWidth="1"/>
    <col min="5" max="5" width="10.28125" style="0" customWidth="1"/>
    <col min="9" max="9" width="9.28125" style="0" customWidth="1"/>
    <col min="10" max="10" width="10.00390625" style="0" customWidth="1"/>
    <col min="11" max="11" width="8.8515625" style="0" customWidth="1"/>
    <col min="12" max="12" width="9.140625" style="0" hidden="1" customWidth="1"/>
    <col min="13" max="13" width="8.140625" style="4" customWidth="1"/>
  </cols>
  <sheetData>
    <row r="1" spans="1:12" ht="31.5" customHeight="1">
      <c r="A1" s="89" t="s">
        <v>43</v>
      </c>
      <c r="B1" s="89"/>
      <c r="C1" s="89"/>
      <c r="D1" s="89"/>
      <c r="E1" s="89"/>
      <c r="F1" s="89"/>
      <c r="L1" s="6"/>
    </row>
    <row r="2" spans="1:13" ht="12.75">
      <c r="A2" s="19" t="s">
        <v>20</v>
      </c>
      <c r="B2" s="29" t="s">
        <v>9</v>
      </c>
      <c r="C2" s="29" t="s">
        <v>18</v>
      </c>
      <c r="D2" s="14"/>
      <c r="E2" s="14"/>
      <c r="F2" s="14"/>
      <c r="G2" s="14"/>
      <c r="H2" s="14"/>
      <c r="I2" s="14"/>
      <c r="J2" s="14"/>
      <c r="K2" s="15" t="s">
        <v>0</v>
      </c>
      <c r="L2" s="16" t="s">
        <v>7</v>
      </c>
      <c r="M2" s="18" t="s">
        <v>7</v>
      </c>
    </row>
    <row r="3" spans="1:13" ht="12.75">
      <c r="A3" s="14" t="str">
        <f>Список!A3</f>
        <v>Корягин Андрей</v>
      </c>
      <c r="B3" s="27">
        <v>0</v>
      </c>
      <c r="C3" s="27">
        <v>0</v>
      </c>
      <c r="D3" s="14">
        <f aca="true" t="shared" si="0" ref="D3:D22">IF(B3&gt;0,C3/B3,"")</f>
      </c>
      <c r="E3" s="14"/>
      <c r="F3" s="14"/>
      <c r="G3" s="14"/>
      <c r="H3" s="14"/>
      <c r="I3" s="14"/>
      <c r="J3" s="14"/>
      <c r="K3" s="32">
        <f>IF(B3&gt;0,ROUND(1000*(D3/D35),0),0)</f>
        <v>0</v>
      </c>
      <c r="L3" s="14">
        <f>RANK(K3,K3:K32,0)</f>
        <v>1</v>
      </c>
      <c r="M3" s="17" t="str">
        <f>IF(L3&lt;4,ROMAN(L3),L3)</f>
        <v>I</v>
      </c>
    </row>
    <row r="4" spans="1:13" ht="12.75">
      <c r="A4" s="14" t="str">
        <f>Список!A4</f>
        <v>Грисенко Александр</v>
      </c>
      <c r="B4" s="27"/>
      <c r="C4" s="27"/>
      <c r="D4" s="14">
        <f t="shared" si="0"/>
      </c>
      <c r="E4" s="14"/>
      <c r="F4" s="14"/>
      <c r="G4" s="14"/>
      <c r="H4" s="14"/>
      <c r="I4" s="14"/>
      <c r="J4" s="14"/>
      <c r="K4" s="32">
        <f>IF(B4&gt;0,ROUND(1000*(D4/D35),0),0)</f>
        <v>0</v>
      </c>
      <c r="L4" s="14">
        <f>RANK(K4,K3:K32,0)</f>
        <v>1</v>
      </c>
      <c r="M4" s="17" t="str">
        <f aca="true" t="shared" si="1" ref="M4:M22">IF(L4&lt;4,ROMAN(L4),L4)</f>
        <v>I</v>
      </c>
    </row>
    <row r="5" spans="1:13" ht="12.75">
      <c r="A5" s="14" t="str">
        <f>Список!A5</f>
        <v>Дашкин Олег</v>
      </c>
      <c r="B5" s="27"/>
      <c r="C5" s="27"/>
      <c r="D5" s="14">
        <f t="shared" si="0"/>
      </c>
      <c r="E5" s="14"/>
      <c r="F5" s="14"/>
      <c r="G5" s="14"/>
      <c r="H5" s="14"/>
      <c r="I5" s="14"/>
      <c r="J5" s="14"/>
      <c r="K5" s="32">
        <f>IF(B5&gt;0,ROUND(1000*(D5/D35),0),0)</f>
        <v>0</v>
      </c>
      <c r="L5" s="14">
        <f>RANK(K5,K3:K32,0)</f>
        <v>1</v>
      </c>
      <c r="M5" s="17" t="str">
        <f t="shared" si="1"/>
        <v>I</v>
      </c>
    </row>
    <row r="6" spans="1:13" ht="12.75">
      <c r="A6" s="14" t="str">
        <f>Список!A6</f>
        <v>Белый Владимир</v>
      </c>
      <c r="B6" s="27"/>
      <c r="C6" s="27"/>
      <c r="D6" s="14">
        <f t="shared" si="0"/>
      </c>
      <c r="E6" s="14"/>
      <c r="F6" s="14"/>
      <c r="G6" s="14"/>
      <c r="H6" s="14"/>
      <c r="I6" s="14"/>
      <c r="J6" s="14"/>
      <c r="K6" s="32">
        <f>IF(B6&gt;0,ROUND(1000*(D6/D35),0),0)</f>
        <v>0</v>
      </c>
      <c r="L6" s="14">
        <f>RANK(K6,K3:K32,0)</f>
        <v>1</v>
      </c>
      <c r="M6" s="17" t="str">
        <f t="shared" si="1"/>
        <v>I</v>
      </c>
    </row>
    <row r="7" spans="1:13" ht="12.75">
      <c r="A7" s="14" t="str">
        <f>Список!A7</f>
        <v>Ярина Михаил</v>
      </c>
      <c r="B7" s="27"/>
      <c r="C7" s="27"/>
      <c r="D7" s="14">
        <f t="shared" si="0"/>
      </c>
      <c r="E7" s="14"/>
      <c r="F7" s="14"/>
      <c r="G7" s="14"/>
      <c r="H7" s="14"/>
      <c r="I7" s="14"/>
      <c r="J7" s="14"/>
      <c r="K7" s="32">
        <f>IF(B7&gt;0,ROUND(1000*(D7/D35),0),0)</f>
        <v>0</v>
      </c>
      <c r="L7" s="14">
        <f>RANK(K7,K3:K32,0)</f>
        <v>1</v>
      </c>
      <c r="M7" s="17" t="str">
        <f t="shared" si="1"/>
        <v>I</v>
      </c>
    </row>
    <row r="8" spans="1:13" ht="12.75">
      <c r="A8" s="14" t="str">
        <f>Список!A8</f>
        <v>Раков Алексей</v>
      </c>
      <c r="B8" s="27"/>
      <c r="C8" s="27"/>
      <c r="D8" s="14">
        <f t="shared" si="0"/>
      </c>
      <c r="E8" s="14"/>
      <c r="F8" s="14"/>
      <c r="G8" s="14"/>
      <c r="H8" s="14"/>
      <c r="I8" s="14"/>
      <c r="J8" s="14"/>
      <c r="K8" s="32">
        <f>IF(B8&gt;0,ROUND(1000*(D8/D35),0),0)</f>
        <v>0</v>
      </c>
      <c r="L8" s="14">
        <f>RANK(K8,K3:K32,0)</f>
        <v>1</v>
      </c>
      <c r="M8" s="17" t="str">
        <f t="shared" si="1"/>
        <v>I</v>
      </c>
    </row>
    <row r="9" spans="1:13" ht="12.75">
      <c r="A9" s="14" t="str">
        <f>Список!A9</f>
        <v>Яворский Владимир</v>
      </c>
      <c r="B9" s="27"/>
      <c r="C9" s="27"/>
      <c r="D9" s="14">
        <f t="shared" si="0"/>
      </c>
      <c r="E9" s="14"/>
      <c r="F9" s="14"/>
      <c r="G9" s="14"/>
      <c r="H9" s="14"/>
      <c r="I9" s="14"/>
      <c r="J9" s="14"/>
      <c r="K9" s="32">
        <f>IF(B9&gt;0,ROUND(1000*(D9/D35),0),0)</f>
        <v>0</v>
      </c>
      <c r="L9" s="14">
        <f>RANK(K9,K3:K32,0)</f>
        <v>1</v>
      </c>
      <c r="M9" s="17" t="str">
        <f t="shared" si="1"/>
        <v>I</v>
      </c>
    </row>
    <row r="10" spans="1:13" ht="12.75">
      <c r="A10" s="14" t="str">
        <f>Список!A10</f>
        <v>Прокоп Александр</v>
      </c>
      <c r="B10" s="27"/>
      <c r="C10" s="27"/>
      <c r="D10" s="14">
        <f t="shared" si="0"/>
      </c>
      <c r="E10" s="14"/>
      <c r="F10" s="14"/>
      <c r="G10" s="14"/>
      <c r="H10" s="14"/>
      <c r="I10" s="14"/>
      <c r="J10" s="14"/>
      <c r="K10" s="32">
        <f>IF(B10&gt;0,ROUND(1000*(D10/D35),0),0)</f>
        <v>0</v>
      </c>
      <c r="L10" s="14">
        <f>RANK(K10,K3:K32,0)</f>
        <v>1</v>
      </c>
      <c r="M10" s="17" t="str">
        <f t="shared" si="1"/>
        <v>I</v>
      </c>
    </row>
    <row r="11" spans="1:13" ht="12.75">
      <c r="A11" s="14" t="str">
        <f>Список!A11</f>
        <v>Жарко Виктор</v>
      </c>
      <c r="B11" s="27"/>
      <c r="C11" s="27"/>
      <c r="D11" s="14">
        <f t="shared" si="0"/>
      </c>
      <c r="E11" s="14"/>
      <c r="F11" s="14"/>
      <c r="G11" s="14"/>
      <c r="H11" s="14"/>
      <c r="I11" s="14"/>
      <c r="J11" s="14"/>
      <c r="K11" s="32">
        <f>IF(B11&gt;0,ROUND(1000*(D11/D35),0),0)</f>
        <v>0</v>
      </c>
      <c r="L11" s="14">
        <f>RANK(K11,K3:K32,0)</f>
        <v>1</v>
      </c>
      <c r="M11" s="17" t="str">
        <f t="shared" si="1"/>
        <v>I</v>
      </c>
    </row>
    <row r="12" spans="1:13" ht="12.75">
      <c r="A12" s="14" t="str">
        <f>Список!A12</f>
        <v>Гусак Владимир</v>
      </c>
      <c r="B12" s="27"/>
      <c r="C12" s="27"/>
      <c r="D12" s="14">
        <f t="shared" si="0"/>
      </c>
      <c r="E12" s="14"/>
      <c r="F12" s="14"/>
      <c r="G12" s="14"/>
      <c r="H12" s="14"/>
      <c r="I12" s="14"/>
      <c r="J12" s="14"/>
      <c r="K12" s="32">
        <f>IF(B12&gt;0,ROUND(1000*(D12/D35),0),0)</f>
        <v>0</v>
      </c>
      <c r="L12" s="14">
        <f>RANK(K12,K3:K32,0)</f>
        <v>1</v>
      </c>
      <c r="M12" s="17" t="str">
        <f t="shared" si="1"/>
        <v>I</v>
      </c>
    </row>
    <row r="13" spans="1:13" ht="12.75">
      <c r="A13" s="14" t="str">
        <f>Список!A13</f>
        <v>Астахов Максим</v>
      </c>
      <c r="B13" s="27"/>
      <c r="C13" s="27"/>
      <c r="D13" s="14">
        <f t="shared" si="0"/>
      </c>
      <c r="E13" s="14"/>
      <c r="F13" s="14"/>
      <c r="G13" s="14"/>
      <c r="H13" s="14"/>
      <c r="I13" s="14"/>
      <c r="J13" s="14"/>
      <c r="K13" s="32">
        <f>IF(B13&gt;0,ROUND(1000*(D13/D35),0),0)</f>
        <v>0</v>
      </c>
      <c r="L13" s="14">
        <f>RANK(K13,K3:K32,0)</f>
        <v>1</v>
      </c>
      <c r="M13" s="17" t="str">
        <f t="shared" si="1"/>
        <v>I</v>
      </c>
    </row>
    <row r="14" spans="1:13" ht="12.75">
      <c r="A14" s="14" t="str">
        <f>Список!A14</f>
        <v>Облог Юрий</v>
      </c>
      <c r="B14" s="27"/>
      <c r="C14" s="27"/>
      <c r="D14" s="14">
        <f t="shared" si="0"/>
      </c>
      <c r="E14" s="14"/>
      <c r="F14" s="14"/>
      <c r="G14" s="14"/>
      <c r="H14" s="14"/>
      <c r="I14" s="14"/>
      <c r="J14" s="14"/>
      <c r="K14" s="32">
        <f>IF(B14&gt;0,ROUND(1000*(D14/D35),0),0)</f>
        <v>0</v>
      </c>
      <c r="L14" s="14">
        <f>RANK(K14,K3:K32,0)</f>
        <v>1</v>
      </c>
      <c r="M14" s="17" t="str">
        <f t="shared" si="1"/>
        <v>I</v>
      </c>
    </row>
    <row r="15" spans="1:13" ht="12.75">
      <c r="A15" s="14">
        <f>Список!A15</f>
        <v>0</v>
      </c>
      <c r="B15" s="27"/>
      <c r="C15" s="27"/>
      <c r="D15" s="14">
        <f t="shared" si="0"/>
      </c>
      <c r="E15" s="14"/>
      <c r="F15" s="14"/>
      <c r="G15" s="14"/>
      <c r="H15" s="14"/>
      <c r="I15" s="14"/>
      <c r="J15" s="14"/>
      <c r="K15" s="32">
        <f>IF(B15&gt;0,ROUND(1000*(D15/D35),0),0)</f>
        <v>0</v>
      </c>
      <c r="L15" s="14">
        <f>RANK(K15,K3:K32,0)</f>
        <v>1</v>
      </c>
      <c r="M15" s="17" t="str">
        <f t="shared" si="1"/>
        <v>I</v>
      </c>
    </row>
    <row r="16" spans="1:13" ht="12.75">
      <c r="A16" s="14">
        <f>Список!A16</f>
        <v>0</v>
      </c>
      <c r="B16" s="27"/>
      <c r="C16" s="27"/>
      <c r="D16" s="14">
        <f t="shared" si="0"/>
      </c>
      <c r="E16" s="14"/>
      <c r="F16" s="14"/>
      <c r="G16" s="14"/>
      <c r="H16" s="14"/>
      <c r="I16" s="14"/>
      <c r="J16" s="14"/>
      <c r="K16" s="32">
        <f>IF(B16&gt;0,ROUND(1000*(D16/D35),0),0)</f>
        <v>0</v>
      </c>
      <c r="L16" s="14">
        <f>RANK(K16,K3:K32,0)</f>
        <v>1</v>
      </c>
      <c r="M16" s="17" t="str">
        <f t="shared" si="1"/>
        <v>I</v>
      </c>
    </row>
    <row r="17" spans="1:13" ht="12.75">
      <c r="A17" s="14">
        <f>Список!A17</f>
        <v>0</v>
      </c>
      <c r="B17" s="27"/>
      <c r="C17" s="27"/>
      <c r="D17" s="14">
        <f t="shared" si="0"/>
      </c>
      <c r="E17" s="14"/>
      <c r="F17" s="14"/>
      <c r="G17" s="14"/>
      <c r="H17" s="14"/>
      <c r="I17" s="14"/>
      <c r="J17" s="14"/>
      <c r="K17" s="32">
        <f>IF(B17&gt;0,ROUND(1000*(D17/D35),0),0)</f>
        <v>0</v>
      </c>
      <c r="L17" s="14">
        <f>RANK(K17,K3:K32,0)</f>
        <v>1</v>
      </c>
      <c r="M17" s="17" t="str">
        <f t="shared" si="1"/>
        <v>I</v>
      </c>
    </row>
    <row r="18" spans="1:13" ht="12.75">
      <c r="A18" s="14">
        <f>Список!A18</f>
        <v>0</v>
      </c>
      <c r="B18" s="27"/>
      <c r="C18" s="27"/>
      <c r="D18" s="14">
        <f t="shared" si="0"/>
      </c>
      <c r="E18" s="14"/>
      <c r="F18" s="14"/>
      <c r="G18" s="14"/>
      <c r="H18" s="14"/>
      <c r="I18" s="14"/>
      <c r="J18" s="14"/>
      <c r="K18" s="32">
        <f>IF(B18&gt;0,ROUND(1000*(D18/D35),0),0)</f>
        <v>0</v>
      </c>
      <c r="L18" s="14">
        <f>RANK(K18,K3:K32,0)</f>
        <v>1</v>
      </c>
      <c r="M18" s="17" t="str">
        <f t="shared" si="1"/>
        <v>I</v>
      </c>
    </row>
    <row r="19" spans="1:13" ht="12.75">
      <c r="A19" s="14" t="str">
        <f>Список!A19</f>
        <v>30.09.2012</v>
      </c>
      <c r="B19" s="27"/>
      <c r="C19" s="27"/>
      <c r="D19" s="14">
        <f t="shared" si="0"/>
      </c>
      <c r="E19" s="14"/>
      <c r="F19" s="14"/>
      <c r="G19" s="14"/>
      <c r="H19" s="14"/>
      <c r="I19" s="14"/>
      <c r="J19" s="14"/>
      <c r="K19" s="32">
        <f>IF(B19&gt;0,ROUND(1000*(D19/D35),0),0)</f>
        <v>0</v>
      </c>
      <c r="L19" s="14">
        <f>RANK(K19,K3:K32,0)</f>
        <v>1</v>
      </c>
      <c r="M19" s="17" t="str">
        <f t="shared" si="1"/>
        <v>I</v>
      </c>
    </row>
    <row r="20" spans="1:13" ht="12.75">
      <c r="A20" s="14">
        <f>Список!A20</f>
        <v>0</v>
      </c>
      <c r="B20" s="27"/>
      <c r="C20" s="27"/>
      <c r="D20" s="14">
        <f t="shared" si="0"/>
      </c>
      <c r="E20" s="14"/>
      <c r="F20" s="14"/>
      <c r="G20" s="14"/>
      <c r="H20" s="14"/>
      <c r="I20" s="14"/>
      <c r="J20" s="14"/>
      <c r="K20" s="32">
        <f>IF(B20&gt;0,ROUND(1000*(D20/D35),0),0)</f>
        <v>0</v>
      </c>
      <c r="L20" s="14">
        <f>RANK(K20,K3:K32,0)</f>
        <v>1</v>
      </c>
      <c r="M20" s="17" t="str">
        <f t="shared" si="1"/>
        <v>I</v>
      </c>
    </row>
    <row r="21" spans="1:13" ht="12.75">
      <c r="A21" s="14" t="str">
        <f>Список!A21</f>
        <v>Гл. судья  Большаков Олег</v>
      </c>
      <c r="B21" s="27"/>
      <c r="C21" s="27"/>
      <c r="D21" s="14">
        <f t="shared" si="0"/>
      </c>
      <c r="E21" s="14"/>
      <c r="F21" s="14"/>
      <c r="G21" s="14"/>
      <c r="H21" s="14"/>
      <c r="I21" s="14"/>
      <c r="J21" s="14"/>
      <c r="K21" s="32">
        <f>IF(B21&gt;0,ROUND(1000*(D21/D35),0),0)</f>
        <v>0</v>
      </c>
      <c r="L21" s="14">
        <f>RANK(K21,K3:K32,0)</f>
        <v>1</v>
      </c>
      <c r="M21" s="17" t="str">
        <f t="shared" si="1"/>
        <v>I</v>
      </c>
    </row>
    <row r="22" spans="1:13" ht="12.75">
      <c r="A22" s="14">
        <f>Список!A22</f>
        <v>0</v>
      </c>
      <c r="B22" s="27"/>
      <c r="C22" s="27"/>
      <c r="D22" s="14">
        <f t="shared" si="0"/>
      </c>
      <c r="E22" s="14"/>
      <c r="F22" s="14"/>
      <c r="G22" s="14"/>
      <c r="H22" s="14"/>
      <c r="I22" s="14"/>
      <c r="J22" s="14"/>
      <c r="K22" s="32">
        <f>IF(B22&gt;0,ROUND(1000*(D22/D35),0),0)</f>
        <v>0</v>
      </c>
      <c r="L22" s="14">
        <f>RANK(K22,K3:K32,0)</f>
        <v>1</v>
      </c>
      <c r="M22" s="17" t="str">
        <f t="shared" si="1"/>
        <v>I</v>
      </c>
    </row>
    <row r="23" ht="12.75">
      <c r="M23" s="5"/>
    </row>
    <row r="24" spans="5:13" ht="12.75">
      <c r="E24" t="s">
        <v>21</v>
      </c>
      <c r="F24" s="31"/>
      <c r="M24" s="5"/>
    </row>
    <row r="25" ht="12.75">
      <c r="M25" s="5"/>
    </row>
    <row r="26" ht="12.75">
      <c r="M26" s="5"/>
    </row>
    <row r="27" spans="5:13" ht="12.75">
      <c r="E27" t="s">
        <v>22</v>
      </c>
      <c r="M27" s="5"/>
    </row>
    <row r="28" spans="5:13" ht="12.75">
      <c r="E28" t="s">
        <v>38</v>
      </c>
      <c r="M28" s="5"/>
    </row>
    <row r="29" spans="5:13" ht="12.75">
      <c r="E29" t="s">
        <v>44</v>
      </c>
      <c r="M29" s="5"/>
    </row>
    <row r="30" ht="12.75">
      <c r="M30" s="5"/>
    </row>
    <row r="31" ht="12.75">
      <c r="M31" s="5"/>
    </row>
    <row r="32" ht="12.75">
      <c r="M32" s="5"/>
    </row>
    <row r="35" ht="12.75" hidden="1">
      <c r="D35">
        <f>MAX(D3:D32)</f>
        <v>0</v>
      </c>
    </row>
  </sheetData>
  <mergeCells count="1">
    <mergeCell ref="A1:F1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B3" sqref="B3"/>
    </sheetView>
  </sheetViews>
  <sheetFormatPr defaultColWidth="9.140625" defaultRowHeight="12.75"/>
  <cols>
    <col min="1" max="1" width="27.8515625" style="1" customWidth="1"/>
    <col min="2" max="2" width="10.7109375" style="9" bestFit="1" customWidth="1"/>
    <col min="3" max="3" width="10.7109375" style="9" customWidth="1"/>
    <col min="4" max="4" width="10.57421875" style="9" customWidth="1"/>
    <col min="5" max="6" width="10.7109375" style="9" bestFit="1" customWidth="1"/>
    <col min="7" max="7" width="8.140625" style="0" customWidth="1"/>
    <col min="8" max="8" width="7.57421875" style="0" customWidth="1"/>
    <col min="9" max="9" width="7.7109375" style="0" customWidth="1"/>
    <col min="10" max="10" width="7.140625" style="0" customWidth="1"/>
    <col min="11" max="11" width="6.421875" style="0" customWidth="1"/>
    <col min="12" max="12" width="6.7109375" style="6" hidden="1" customWidth="1"/>
    <col min="13" max="13" width="8.140625" style="4" customWidth="1"/>
    <col min="14" max="14" width="7.421875" style="0" customWidth="1"/>
  </cols>
  <sheetData>
    <row r="1" spans="1:6" ht="24" customHeight="1">
      <c r="A1" s="89" t="s">
        <v>45</v>
      </c>
      <c r="B1" s="89"/>
      <c r="C1" s="89"/>
      <c r="D1" s="89"/>
      <c r="E1" s="89"/>
      <c r="F1" s="89"/>
    </row>
    <row r="2" spans="1:13" ht="12.75">
      <c r="A2" s="19" t="s">
        <v>20</v>
      </c>
      <c r="B2" s="20" t="s">
        <v>1</v>
      </c>
      <c r="C2" s="20" t="s">
        <v>2</v>
      </c>
      <c r="D2" s="20" t="s">
        <v>3</v>
      </c>
      <c r="E2" s="20" t="s">
        <v>15</v>
      </c>
      <c r="F2" s="20" t="s">
        <v>16</v>
      </c>
      <c r="G2" s="14"/>
      <c r="H2" s="14"/>
      <c r="I2" s="14"/>
      <c r="J2" s="14"/>
      <c r="K2" s="21" t="s">
        <v>0</v>
      </c>
      <c r="L2" s="16" t="s">
        <v>7</v>
      </c>
      <c r="M2" s="18" t="s">
        <v>7</v>
      </c>
    </row>
    <row r="3" spans="1:13" ht="12.75">
      <c r="A3" s="22" t="str">
        <f>Список!A3</f>
        <v>Корягин Андрей</v>
      </c>
      <c r="B3" s="23">
        <v>0</v>
      </c>
      <c r="C3" s="23">
        <v>0</v>
      </c>
      <c r="D3" s="23">
        <v>0</v>
      </c>
      <c r="E3" s="23"/>
      <c r="F3" s="23"/>
      <c r="G3" s="14"/>
      <c r="H3" s="14"/>
      <c r="I3" s="14"/>
      <c r="J3" s="14"/>
      <c r="K3" s="21">
        <f>SUM(B3:J3)</f>
        <v>0</v>
      </c>
      <c r="L3" s="16">
        <f>RANK(K3,K3:K32,0)</f>
        <v>1</v>
      </c>
      <c r="M3" s="17" t="str">
        <f>IF(L3&lt;4,ROMAN(L3),L3)</f>
        <v>I</v>
      </c>
    </row>
    <row r="4" spans="1:13" ht="12.75">
      <c r="A4" s="22" t="str">
        <f>Список!A4</f>
        <v>Грисенко Александр</v>
      </c>
      <c r="B4" s="23">
        <v>0</v>
      </c>
      <c r="C4" s="23">
        <v>0</v>
      </c>
      <c r="D4" s="23">
        <v>0</v>
      </c>
      <c r="E4" s="23"/>
      <c r="F4" s="23"/>
      <c r="G4" s="14"/>
      <c r="H4" s="14"/>
      <c r="I4" s="14"/>
      <c r="J4" s="14"/>
      <c r="K4" s="21">
        <f aca="true" t="shared" si="0" ref="K4:K22">SUM(B4:J4)</f>
        <v>0</v>
      </c>
      <c r="L4" s="16">
        <f>RANK(K4,K3:K32,0)</f>
        <v>1</v>
      </c>
      <c r="M4" s="17" t="str">
        <f aca="true" t="shared" si="1" ref="M4:M22">IF(L4&lt;4,ROMAN(L4),L4)</f>
        <v>I</v>
      </c>
    </row>
    <row r="5" spans="1:13" ht="12.75">
      <c r="A5" s="22" t="str">
        <f>Список!A5</f>
        <v>Дашкин Олег</v>
      </c>
      <c r="B5" s="23"/>
      <c r="C5" s="23"/>
      <c r="D5" s="23"/>
      <c r="E5" s="23"/>
      <c r="F5" s="23"/>
      <c r="G5" s="14"/>
      <c r="H5" s="14"/>
      <c r="I5" s="14"/>
      <c r="J5" s="14"/>
      <c r="K5" s="21">
        <f t="shared" si="0"/>
        <v>0</v>
      </c>
      <c r="L5" s="16">
        <f>RANK(K5,K3:K32,0)</f>
        <v>1</v>
      </c>
      <c r="M5" s="17" t="str">
        <f t="shared" si="1"/>
        <v>I</v>
      </c>
    </row>
    <row r="6" spans="1:13" ht="12.75">
      <c r="A6" s="22" t="str">
        <f>Список!A6</f>
        <v>Белый Владимир</v>
      </c>
      <c r="B6" s="23"/>
      <c r="C6" s="23"/>
      <c r="D6" s="23"/>
      <c r="E6" s="23"/>
      <c r="F6" s="23"/>
      <c r="G6" s="14"/>
      <c r="H6" s="14"/>
      <c r="I6" s="14"/>
      <c r="J6" s="14"/>
      <c r="K6" s="21">
        <f t="shared" si="0"/>
        <v>0</v>
      </c>
      <c r="L6" s="16">
        <f>RANK(K6,K3:K32,0)</f>
        <v>1</v>
      </c>
      <c r="M6" s="17" t="str">
        <f t="shared" si="1"/>
        <v>I</v>
      </c>
    </row>
    <row r="7" spans="1:13" ht="12.75">
      <c r="A7" s="22" t="str">
        <f>Список!A7</f>
        <v>Ярина Михаил</v>
      </c>
      <c r="B7" s="23"/>
      <c r="C7" s="23"/>
      <c r="D7" s="23"/>
      <c r="E7" s="23"/>
      <c r="F7" s="23"/>
      <c r="G7" s="14"/>
      <c r="H7" s="14"/>
      <c r="I7" s="14"/>
      <c r="J7" s="14"/>
      <c r="K7" s="21">
        <f t="shared" si="0"/>
        <v>0</v>
      </c>
      <c r="L7" s="16">
        <f>RANK(K7,K3:K32,0)</f>
        <v>1</v>
      </c>
      <c r="M7" s="17" t="str">
        <f t="shared" si="1"/>
        <v>I</v>
      </c>
    </row>
    <row r="8" spans="1:13" ht="12.75">
      <c r="A8" s="22" t="str">
        <f>Список!A8</f>
        <v>Раков Алексей</v>
      </c>
      <c r="B8" s="23"/>
      <c r="C8" s="23"/>
      <c r="D8" s="23"/>
      <c r="E8" s="23"/>
      <c r="F8" s="23"/>
      <c r="G8" s="14"/>
      <c r="H8" s="14"/>
      <c r="I8" s="14"/>
      <c r="J8" s="14"/>
      <c r="K8" s="21">
        <f t="shared" si="0"/>
        <v>0</v>
      </c>
      <c r="L8" s="16">
        <f>RANK(K8,K3:K32,0)</f>
        <v>1</v>
      </c>
      <c r="M8" s="17" t="str">
        <f t="shared" si="1"/>
        <v>I</v>
      </c>
    </row>
    <row r="9" spans="1:13" ht="12.75">
      <c r="A9" s="22" t="str">
        <f>Список!A9</f>
        <v>Яворский Владимир</v>
      </c>
      <c r="B9" s="23"/>
      <c r="C9" s="23"/>
      <c r="D9" s="23"/>
      <c r="E9" s="23"/>
      <c r="F9" s="23"/>
      <c r="G9" s="14"/>
      <c r="H9" s="14"/>
      <c r="I9" s="14"/>
      <c r="J9" s="14"/>
      <c r="K9" s="21">
        <f t="shared" si="0"/>
        <v>0</v>
      </c>
      <c r="L9" s="16">
        <f>RANK(K9,K3:K32,0)</f>
        <v>1</v>
      </c>
      <c r="M9" s="17" t="str">
        <f t="shared" si="1"/>
        <v>I</v>
      </c>
    </row>
    <row r="10" spans="1:13" ht="12.75">
      <c r="A10" s="22" t="str">
        <f>Список!A10</f>
        <v>Прокоп Александр</v>
      </c>
      <c r="B10" s="23"/>
      <c r="C10" s="23"/>
      <c r="D10" s="23"/>
      <c r="E10" s="23"/>
      <c r="F10" s="23"/>
      <c r="G10" s="14"/>
      <c r="H10" s="14"/>
      <c r="I10" s="14"/>
      <c r="J10" s="14"/>
      <c r="K10" s="21">
        <f t="shared" si="0"/>
        <v>0</v>
      </c>
      <c r="L10" s="16">
        <f>RANK(K10,K3:K32,0)</f>
        <v>1</v>
      </c>
      <c r="M10" s="17" t="str">
        <f t="shared" si="1"/>
        <v>I</v>
      </c>
    </row>
    <row r="11" spans="1:13" ht="12.75">
      <c r="A11" s="22" t="str">
        <f>Список!A11</f>
        <v>Жарко Виктор</v>
      </c>
      <c r="B11" s="23"/>
      <c r="C11" s="23"/>
      <c r="D11" s="23"/>
      <c r="E11" s="23"/>
      <c r="F11" s="23"/>
      <c r="G11" s="14"/>
      <c r="H11" s="14"/>
      <c r="I11" s="14"/>
      <c r="J11" s="14"/>
      <c r="K11" s="21">
        <f t="shared" si="0"/>
        <v>0</v>
      </c>
      <c r="L11" s="16">
        <f>RANK(K11,K3:K32,0)</f>
        <v>1</v>
      </c>
      <c r="M11" s="17" t="str">
        <f t="shared" si="1"/>
        <v>I</v>
      </c>
    </row>
    <row r="12" spans="1:13" ht="12.75">
      <c r="A12" s="22" t="str">
        <f>Список!A12</f>
        <v>Гусак Владимир</v>
      </c>
      <c r="B12" s="23"/>
      <c r="C12" s="23"/>
      <c r="D12" s="23"/>
      <c r="E12" s="23"/>
      <c r="F12" s="23"/>
      <c r="G12" s="14"/>
      <c r="H12" s="14"/>
      <c r="I12" s="14"/>
      <c r="J12" s="14"/>
      <c r="K12" s="21">
        <f t="shared" si="0"/>
        <v>0</v>
      </c>
      <c r="L12" s="16">
        <f>RANK(K12,K3:K32,0)</f>
        <v>1</v>
      </c>
      <c r="M12" s="17" t="str">
        <f t="shared" si="1"/>
        <v>I</v>
      </c>
    </row>
    <row r="13" spans="1:13" ht="12.75">
      <c r="A13" s="22" t="str">
        <f>Список!A13</f>
        <v>Астахов Максим</v>
      </c>
      <c r="B13" s="23"/>
      <c r="C13" s="23"/>
      <c r="D13" s="23"/>
      <c r="E13" s="23"/>
      <c r="F13" s="23"/>
      <c r="G13" s="14"/>
      <c r="H13" s="14"/>
      <c r="I13" s="14"/>
      <c r="J13" s="14"/>
      <c r="K13" s="21">
        <f t="shared" si="0"/>
        <v>0</v>
      </c>
      <c r="L13" s="16">
        <f>RANK(K13,K3:K32,0)</f>
        <v>1</v>
      </c>
      <c r="M13" s="17" t="str">
        <f t="shared" si="1"/>
        <v>I</v>
      </c>
    </row>
    <row r="14" spans="1:13" ht="12.75">
      <c r="A14" s="22" t="str">
        <f>Список!A14</f>
        <v>Облог Юрий</v>
      </c>
      <c r="B14" s="23"/>
      <c r="C14" s="23"/>
      <c r="D14" s="23"/>
      <c r="E14" s="23"/>
      <c r="F14" s="23"/>
      <c r="G14" s="14"/>
      <c r="H14" s="14"/>
      <c r="I14" s="14"/>
      <c r="J14" s="14"/>
      <c r="K14" s="21">
        <f t="shared" si="0"/>
        <v>0</v>
      </c>
      <c r="L14" s="16">
        <f>RANK(K14,K3:K32,0)</f>
        <v>1</v>
      </c>
      <c r="M14" s="17" t="str">
        <f t="shared" si="1"/>
        <v>I</v>
      </c>
    </row>
    <row r="15" spans="1:13" ht="12.75">
      <c r="A15" s="22">
        <f>Список!A15</f>
        <v>0</v>
      </c>
      <c r="B15" s="23"/>
      <c r="C15" s="23"/>
      <c r="D15" s="23"/>
      <c r="E15" s="23"/>
      <c r="F15" s="23"/>
      <c r="G15" s="14"/>
      <c r="H15" s="14"/>
      <c r="I15" s="14"/>
      <c r="J15" s="14"/>
      <c r="K15" s="21">
        <f t="shared" si="0"/>
        <v>0</v>
      </c>
      <c r="L15" s="16">
        <f>RANK(K15,K3:K32,0)</f>
        <v>1</v>
      </c>
      <c r="M15" s="17" t="str">
        <f t="shared" si="1"/>
        <v>I</v>
      </c>
    </row>
    <row r="16" spans="1:13" ht="12.75">
      <c r="A16" s="22">
        <f>Список!A16</f>
        <v>0</v>
      </c>
      <c r="B16" s="23"/>
      <c r="C16" s="23"/>
      <c r="D16" s="23"/>
      <c r="E16" s="23"/>
      <c r="F16" s="23"/>
      <c r="G16" s="14"/>
      <c r="H16" s="14"/>
      <c r="I16" s="14"/>
      <c r="J16" s="14"/>
      <c r="K16" s="21">
        <f t="shared" si="0"/>
        <v>0</v>
      </c>
      <c r="L16" s="16">
        <f>RANK(K16,K3:K32,0)</f>
        <v>1</v>
      </c>
      <c r="M16" s="17" t="str">
        <f t="shared" si="1"/>
        <v>I</v>
      </c>
    </row>
    <row r="17" spans="1:13" ht="12.75">
      <c r="A17" s="22">
        <f>Список!A17</f>
        <v>0</v>
      </c>
      <c r="B17" s="23"/>
      <c r="C17" s="23"/>
      <c r="D17" s="23"/>
      <c r="E17" s="23"/>
      <c r="F17" s="23"/>
      <c r="G17" s="14"/>
      <c r="H17" s="14"/>
      <c r="I17" s="14"/>
      <c r="J17" s="14"/>
      <c r="K17" s="21">
        <f t="shared" si="0"/>
        <v>0</v>
      </c>
      <c r="L17" s="16">
        <f>RANK(K17,K3:K32,0)</f>
        <v>1</v>
      </c>
      <c r="M17" s="17" t="str">
        <f t="shared" si="1"/>
        <v>I</v>
      </c>
    </row>
    <row r="18" spans="1:13" ht="12.75">
      <c r="A18" s="22">
        <f>Список!A18</f>
        <v>0</v>
      </c>
      <c r="B18" s="23"/>
      <c r="C18" s="23"/>
      <c r="D18" s="23"/>
      <c r="E18" s="23"/>
      <c r="F18" s="23"/>
      <c r="G18" s="14"/>
      <c r="H18" s="14"/>
      <c r="I18" s="14"/>
      <c r="J18" s="14"/>
      <c r="K18" s="21">
        <f t="shared" si="0"/>
        <v>0</v>
      </c>
      <c r="L18" s="16">
        <f>RANK(K18,K3:K32,0)</f>
        <v>1</v>
      </c>
      <c r="M18" s="17" t="str">
        <f t="shared" si="1"/>
        <v>I</v>
      </c>
    </row>
    <row r="19" spans="1:13" ht="12.75">
      <c r="A19" s="22" t="str">
        <f>Список!A19</f>
        <v>30.09.2012</v>
      </c>
      <c r="B19" s="23"/>
      <c r="C19" s="23"/>
      <c r="D19" s="23"/>
      <c r="E19" s="23"/>
      <c r="F19" s="23"/>
      <c r="G19" s="14"/>
      <c r="H19" s="14"/>
      <c r="I19" s="14"/>
      <c r="J19" s="14"/>
      <c r="K19" s="21">
        <f t="shared" si="0"/>
        <v>0</v>
      </c>
      <c r="L19" s="16">
        <f>RANK(K19,K3:K32,0)</f>
        <v>1</v>
      </c>
      <c r="M19" s="17" t="str">
        <f t="shared" si="1"/>
        <v>I</v>
      </c>
    </row>
    <row r="20" spans="1:13" ht="12.75">
      <c r="A20" s="22">
        <f>Список!A20</f>
        <v>0</v>
      </c>
      <c r="B20" s="23"/>
      <c r="C20" s="23"/>
      <c r="D20" s="23"/>
      <c r="E20" s="23"/>
      <c r="F20" s="23"/>
      <c r="G20" s="14"/>
      <c r="H20" s="14"/>
      <c r="I20" s="14"/>
      <c r="J20" s="14"/>
      <c r="K20" s="21">
        <f t="shared" si="0"/>
        <v>0</v>
      </c>
      <c r="L20" s="16">
        <f>RANK(K20,K3:K32,0)</f>
        <v>1</v>
      </c>
      <c r="M20" s="17" t="str">
        <f t="shared" si="1"/>
        <v>I</v>
      </c>
    </row>
    <row r="21" spans="1:13" ht="12.75">
      <c r="A21" s="22" t="str">
        <f>Список!A21</f>
        <v>Гл. судья  Большаков Олег</v>
      </c>
      <c r="B21" s="23"/>
      <c r="C21" s="23"/>
      <c r="D21" s="23"/>
      <c r="E21" s="23"/>
      <c r="F21" s="23"/>
      <c r="G21" s="14"/>
      <c r="H21" s="14"/>
      <c r="I21" s="14"/>
      <c r="J21" s="14"/>
      <c r="K21" s="21">
        <f t="shared" si="0"/>
        <v>0</v>
      </c>
      <c r="L21" s="16">
        <f>RANK(K21,K3:K32,0)</f>
        <v>1</v>
      </c>
      <c r="M21" s="17" t="str">
        <f t="shared" si="1"/>
        <v>I</v>
      </c>
    </row>
    <row r="22" spans="1:13" ht="12.75">
      <c r="A22" s="22">
        <f>Список!A22</f>
        <v>0</v>
      </c>
      <c r="B22" s="23"/>
      <c r="C22" s="23"/>
      <c r="D22" s="23"/>
      <c r="E22" s="23"/>
      <c r="F22" s="23"/>
      <c r="G22" s="14"/>
      <c r="H22" s="14"/>
      <c r="I22" s="14"/>
      <c r="J22" s="14"/>
      <c r="K22" s="21">
        <f t="shared" si="0"/>
        <v>0</v>
      </c>
      <c r="L22" s="16">
        <f>RANK(K22,K3:K32,0)</f>
        <v>1</v>
      </c>
      <c r="M22" s="17" t="str">
        <f t="shared" si="1"/>
        <v>I</v>
      </c>
    </row>
    <row r="23" spans="11:13" ht="12.75">
      <c r="K23" s="2"/>
      <c r="M23" s="5"/>
    </row>
    <row r="24" spans="1:13" ht="12.75">
      <c r="A24" s="10" t="s">
        <v>19</v>
      </c>
      <c r="D24" s="1"/>
      <c r="K24" s="2"/>
      <c r="M24" s="5"/>
    </row>
    <row r="25" spans="4:13" ht="12.75">
      <c r="D25" s="1"/>
      <c r="K25" s="2"/>
      <c r="M25" s="5"/>
    </row>
    <row r="26" spans="4:13" ht="12.75">
      <c r="D26" s="1"/>
      <c r="K26" s="2"/>
      <c r="M26" s="5"/>
    </row>
    <row r="27" spans="4:13" ht="12.75">
      <c r="D27" s="1"/>
      <c r="K27" s="2"/>
      <c r="M27" s="5"/>
    </row>
    <row r="28" spans="4:13" ht="12.75">
      <c r="D28" s="1"/>
      <c r="K28" s="2"/>
      <c r="M28" s="5"/>
    </row>
    <row r="29" spans="11:13" ht="12.75">
      <c r="K29" s="2"/>
      <c r="M29" s="5"/>
    </row>
    <row r="30" spans="11:13" ht="12.75">
      <c r="K30" s="2"/>
      <c r="M30" s="5"/>
    </row>
    <row r="31" spans="11:13" ht="12.75">
      <c r="K31" s="2"/>
      <c r="M31" s="5"/>
    </row>
    <row r="32" spans="11:13" ht="12.75">
      <c r="K32" s="2"/>
      <c r="M32" s="5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B3" sqref="B3"/>
    </sheetView>
  </sheetViews>
  <sheetFormatPr defaultColWidth="9.140625" defaultRowHeight="12.75"/>
  <cols>
    <col min="1" max="1" width="27.8515625" style="1" customWidth="1"/>
    <col min="2" max="2" width="10.7109375" style="9" bestFit="1" customWidth="1"/>
    <col min="3" max="3" width="10.7109375" style="9" customWidth="1"/>
    <col min="4" max="4" width="10.57421875" style="9" customWidth="1"/>
    <col min="5" max="6" width="10.7109375" style="9" bestFit="1" customWidth="1"/>
    <col min="7" max="7" width="8.140625" style="0" customWidth="1"/>
    <col min="8" max="8" width="7.57421875" style="0" customWidth="1"/>
    <col min="9" max="9" width="7.7109375" style="0" customWidth="1"/>
    <col min="10" max="10" width="7.140625" style="0" customWidth="1"/>
    <col min="11" max="11" width="6.421875" style="0" customWidth="1"/>
    <col min="12" max="12" width="6.7109375" style="6" hidden="1" customWidth="1"/>
    <col min="13" max="13" width="8.140625" style="4" customWidth="1"/>
    <col min="14" max="14" width="7.421875" style="0" customWidth="1"/>
  </cols>
  <sheetData>
    <row r="1" spans="1:6" ht="24" customHeight="1">
      <c r="A1" s="89" t="s">
        <v>46</v>
      </c>
      <c r="B1" s="89"/>
      <c r="C1" s="89"/>
      <c r="D1" s="89"/>
      <c r="E1" s="89"/>
      <c r="F1" s="89"/>
    </row>
    <row r="2" spans="1:13" ht="12.75">
      <c r="A2" s="19" t="s">
        <v>20</v>
      </c>
      <c r="B2" s="20" t="s">
        <v>1</v>
      </c>
      <c r="C2" s="20" t="s">
        <v>2</v>
      </c>
      <c r="D2" s="20" t="s">
        <v>3</v>
      </c>
      <c r="E2" s="20" t="s">
        <v>15</v>
      </c>
      <c r="F2" s="20" t="s">
        <v>16</v>
      </c>
      <c r="G2" s="14"/>
      <c r="H2" s="14"/>
      <c r="I2" s="14"/>
      <c r="J2" s="14"/>
      <c r="K2" s="21" t="s">
        <v>0</v>
      </c>
      <c r="L2" s="16" t="s">
        <v>7</v>
      </c>
      <c r="M2" s="18" t="s">
        <v>7</v>
      </c>
    </row>
    <row r="3" spans="1:13" ht="12.75">
      <c r="A3" s="22" t="str">
        <f>Список!A3</f>
        <v>Корягин Андрей</v>
      </c>
      <c r="B3" s="23">
        <v>0</v>
      </c>
      <c r="C3" s="23">
        <v>0</v>
      </c>
      <c r="D3" s="23">
        <v>0</v>
      </c>
      <c r="E3" s="23"/>
      <c r="F3" s="23"/>
      <c r="G3" s="14"/>
      <c r="H3" s="14"/>
      <c r="I3" s="14"/>
      <c r="J3" s="14"/>
      <c r="K3" s="21">
        <f>SUM(B3:J3)</f>
        <v>0</v>
      </c>
      <c r="L3" s="16">
        <f>RANK(K3,K3:K32,0)</f>
        <v>1</v>
      </c>
      <c r="M3" s="17" t="str">
        <f>IF(L3&lt;4,ROMAN(L3),L3)</f>
        <v>I</v>
      </c>
    </row>
    <row r="4" spans="1:13" ht="12.75">
      <c r="A4" s="22" t="str">
        <f>Список!A4</f>
        <v>Грисенко Александр</v>
      </c>
      <c r="B4" s="23">
        <v>0</v>
      </c>
      <c r="C4" s="23">
        <v>0</v>
      </c>
      <c r="D4" s="23">
        <v>0</v>
      </c>
      <c r="E4" s="23"/>
      <c r="F4" s="23"/>
      <c r="G4" s="14"/>
      <c r="H4" s="14"/>
      <c r="I4" s="14"/>
      <c r="J4" s="14"/>
      <c r="K4" s="21">
        <f aca="true" t="shared" si="0" ref="K4:K22">SUM(B4:J4)</f>
        <v>0</v>
      </c>
      <c r="L4" s="16">
        <f>RANK(K4,K3:K32,0)</f>
        <v>1</v>
      </c>
      <c r="M4" s="17" t="str">
        <f aca="true" t="shared" si="1" ref="M4:M22">IF(L4&lt;4,ROMAN(L4),L4)</f>
        <v>I</v>
      </c>
    </row>
    <row r="5" spans="1:13" ht="12.75">
      <c r="A5" s="22" t="str">
        <f>Список!A5</f>
        <v>Дашкин Олег</v>
      </c>
      <c r="B5" s="23"/>
      <c r="C5" s="23"/>
      <c r="D5" s="23"/>
      <c r="E5" s="23"/>
      <c r="F5" s="23"/>
      <c r="G5" s="14"/>
      <c r="H5" s="14"/>
      <c r="I5" s="14"/>
      <c r="J5" s="14"/>
      <c r="K5" s="21">
        <f t="shared" si="0"/>
        <v>0</v>
      </c>
      <c r="L5" s="16">
        <f>RANK(K5,K3:K32,0)</f>
        <v>1</v>
      </c>
      <c r="M5" s="17" t="str">
        <f t="shared" si="1"/>
        <v>I</v>
      </c>
    </row>
    <row r="6" spans="1:13" ht="12.75">
      <c r="A6" s="22" t="str">
        <f>Список!A6</f>
        <v>Белый Владимир</v>
      </c>
      <c r="B6" s="23"/>
      <c r="C6" s="23"/>
      <c r="D6" s="23"/>
      <c r="E6" s="23"/>
      <c r="F6" s="23"/>
      <c r="G6" s="14"/>
      <c r="H6" s="14"/>
      <c r="I6" s="14"/>
      <c r="J6" s="14"/>
      <c r="K6" s="21">
        <f t="shared" si="0"/>
        <v>0</v>
      </c>
      <c r="L6" s="16">
        <f>RANK(K6,K3:K32,0)</f>
        <v>1</v>
      </c>
      <c r="M6" s="17" t="str">
        <f t="shared" si="1"/>
        <v>I</v>
      </c>
    </row>
    <row r="7" spans="1:13" ht="12.75">
      <c r="A7" s="22" t="str">
        <f>Список!A7</f>
        <v>Ярина Михаил</v>
      </c>
      <c r="B7" s="23"/>
      <c r="C7" s="23"/>
      <c r="D7" s="23"/>
      <c r="E7" s="23"/>
      <c r="F7" s="23"/>
      <c r="G7" s="14"/>
      <c r="H7" s="14"/>
      <c r="I7" s="14"/>
      <c r="J7" s="14"/>
      <c r="K7" s="21">
        <f t="shared" si="0"/>
        <v>0</v>
      </c>
      <c r="L7" s="16">
        <f>RANK(K7,K3:K32,0)</f>
        <v>1</v>
      </c>
      <c r="M7" s="17" t="str">
        <f t="shared" si="1"/>
        <v>I</v>
      </c>
    </row>
    <row r="8" spans="1:13" ht="12.75">
      <c r="A8" s="22" t="str">
        <f>Список!A8</f>
        <v>Раков Алексей</v>
      </c>
      <c r="B8" s="23"/>
      <c r="C8" s="23"/>
      <c r="D8" s="23"/>
      <c r="E8" s="23"/>
      <c r="F8" s="23"/>
      <c r="G8" s="14"/>
      <c r="H8" s="14"/>
      <c r="I8" s="14"/>
      <c r="J8" s="14"/>
      <c r="K8" s="21">
        <f t="shared" si="0"/>
        <v>0</v>
      </c>
      <c r="L8" s="16">
        <f>RANK(K8,K3:K32,0)</f>
        <v>1</v>
      </c>
      <c r="M8" s="17" t="str">
        <f t="shared" si="1"/>
        <v>I</v>
      </c>
    </row>
    <row r="9" spans="1:13" ht="12.75">
      <c r="A9" s="22" t="str">
        <f>Список!A9</f>
        <v>Яворский Владимир</v>
      </c>
      <c r="B9" s="23"/>
      <c r="C9" s="23"/>
      <c r="D9" s="23"/>
      <c r="E9" s="23"/>
      <c r="F9" s="23"/>
      <c r="G9" s="14"/>
      <c r="H9" s="14"/>
      <c r="I9" s="14"/>
      <c r="J9" s="14"/>
      <c r="K9" s="21">
        <f t="shared" si="0"/>
        <v>0</v>
      </c>
      <c r="L9" s="16">
        <f>RANK(K9,K3:K32,0)</f>
        <v>1</v>
      </c>
      <c r="M9" s="17" t="str">
        <f t="shared" si="1"/>
        <v>I</v>
      </c>
    </row>
    <row r="10" spans="1:13" ht="12.75">
      <c r="A10" s="22" t="str">
        <f>Список!A10</f>
        <v>Прокоп Александр</v>
      </c>
      <c r="B10" s="23"/>
      <c r="C10" s="23"/>
      <c r="D10" s="23"/>
      <c r="E10" s="23"/>
      <c r="F10" s="23"/>
      <c r="G10" s="14"/>
      <c r="H10" s="14"/>
      <c r="I10" s="14"/>
      <c r="J10" s="14"/>
      <c r="K10" s="21">
        <f t="shared" si="0"/>
        <v>0</v>
      </c>
      <c r="L10" s="16">
        <f>RANK(K10,K3:K32,0)</f>
        <v>1</v>
      </c>
      <c r="M10" s="17" t="str">
        <f t="shared" si="1"/>
        <v>I</v>
      </c>
    </row>
    <row r="11" spans="1:13" ht="12.75">
      <c r="A11" s="22" t="str">
        <f>Список!A11</f>
        <v>Жарко Виктор</v>
      </c>
      <c r="B11" s="23"/>
      <c r="C11" s="23"/>
      <c r="D11" s="23"/>
      <c r="E11" s="23"/>
      <c r="F11" s="23"/>
      <c r="G11" s="14"/>
      <c r="H11" s="14"/>
      <c r="I11" s="14"/>
      <c r="J11" s="14"/>
      <c r="K11" s="21">
        <f t="shared" si="0"/>
        <v>0</v>
      </c>
      <c r="L11" s="16">
        <f>RANK(K11,K3:K32,0)</f>
        <v>1</v>
      </c>
      <c r="M11" s="17" t="str">
        <f t="shared" si="1"/>
        <v>I</v>
      </c>
    </row>
    <row r="12" spans="1:13" ht="12.75">
      <c r="A12" s="22" t="str">
        <f>Список!A12</f>
        <v>Гусак Владимир</v>
      </c>
      <c r="B12" s="23"/>
      <c r="C12" s="23"/>
      <c r="D12" s="23"/>
      <c r="E12" s="23"/>
      <c r="F12" s="23"/>
      <c r="G12" s="14"/>
      <c r="H12" s="14"/>
      <c r="I12" s="14"/>
      <c r="J12" s="14"/>
      <c r="K12" s="21">
        <f t="shared" si="0"/>
        <v>0</v>
      </c>
      <c r="L12" s="16">
        <f>RANK(K12,K3:K32,0)</f>
        <v>1</v>
      </c>
      <c r="M12" s="17" t="str">
        <f t="shared" si="1"/>
        <v>I</v>
      </c>
    </row>
    <row r="13" spans="1:13" ht="12.75">
      <c r="A13" s="22" t="str">
        <f>Список!A13</f>
        <v>Астахов Максим</v>
      </c>
      <c r="B13" s="23"/>
      <c r="C13" s="23"/>
      <c r="D13" s="23"/>
      <c r="E13" s="23"/>
      <c r="F13" s="23"/>
      <c r="G13" s="14"/>
      <c r="H13" s="14"/>
      <c r="I13" s="14"/>
      <c r="J13" s="14"/>
      <c r="K13" s="21">
        <f t="shared" si="0"/>
        <v>0</v>
      </c>
      <c r="L13" s="16">
        <f>RANK(K13,K3:K32,0)</f>
        <v>1</v>
      </c>
      <c r="M13" s="17" t="str">
        <f t="shared" si="1"/>
        <v>I</v>
      </c>
    </row>
    <row r="14" spans="1:13" ht="12.75">
      <c r="A14" s="22" t="str">
        <f>Список!A14</f>
        <v>Облог Юрий</v>
      </c>
      <c r="B14" s="23"/>
      <c r="C14" s="23"/>
      <c r="D14" s="23"/>
      <c r="E14" s="23"/>
      <c r="F14" s="23"/>
      <c r="G14" s="14"/>
      <c r="H14" s="14"/>
      <c r="I14" s="14"/>
      <c r="J14" s="14"/>
      <c r="K14" s="21">
        <f t="shared" si="0"/>
        <v>0</v>
      </c>
      <c r="L14" s="16">
        <f>RANK(K14,K3:K32,0)</f>
        <v>1</v>
      </c>
      <c r="M14" s="17" t="str">
        <f t="shared" si="1"/>
        <v>I</v>
      </c>
    </row>
    <row r="15" spans="1:13" ht="12.75">
      <c r="A15" s="22">
        <f>Список!A15</f>
        <v>0</v>
      </c>
      <c r="B15" s="23"/>
      <c r="C15" s="23"/>
      <c r="D15" s="23"/>
      <c r="E15" s="23"/>
      <c r="F15" s="23"/>
      <c r="G15" s="14"/>
      <c r="H15" s="14"/>
      <c r="I15" s="14"/>
      <c r="J15" s="14"/>
      <c r="K15" s="21">
        <f t="shared" si="0"/>
        <v>0</v>
      </c>
      <c r="L15" s="16">
        <f>RANK(K15,K3:K32,0)</f>
        <v>1</v>
      </c>
      <c r="M15" s="17" t="str">
        <f t="shared" si="1"/>
        <v>I</v>
      </c>
    </row>
    <row r="16" spans="1:13" ht="12.75">
      <c r="A16" s="22">
        <f>Список!A16</f>
        <v>0</v>
      </c>
      <c r="B16" s="23"/>
      <c r="C16" s="23"/>
      <c r="D16" s="23"/>
      <c r="E16" s="23"/>
      <c r="F16" s="23"/>
      <c r="G16" s="14"/>
      <c r="H16" s="14"/>
      <c r="I16" s="14"/>
      <c r="J16" s="14"/>
      <c r="K16" s="21">
        <f t="shared" si="0"/>
        <v>0</v>
      </c>
      <c r="L16" s="16">
        <f>RANK(K16,K3:K32,0)</f>
        <v>1</v>
      </c>
      <c r="M16" s="17" t="str">
        <f t="shared" si="1"/>
        <v>I</v>
      </c>
    </row>
    <row r="17" spans="1:13" ht="12.75">
      <c r="A17" s="22">
        <f>Список!A17</f>
        <v>0</v>
      </c>
      <c r="B17" s="23"/>
      <c r="C17" s="23"/>
      <c r="D17" s="23"/>
      <c r="E17" s="23"/>
      <c r="F17" s="23"/>
      <c r="G17" s="14"/>
      <c r="H17" s="14"/>
      <c r="I17" s="14"/>
      <c r="J17" s="14"/>
      <c r="K17" s="21">
        <f t="shared" si="0"/>
        <v>0</v>
      </c>
      <c r="L17" s="16">
        <f>RANK(K17,K3:K32,0)</f>
        <v>1</v>
      </c>
      <c r="M17" s="17" t="str">
        <f t="shared" si="1"/>
        <v>I</v>
      </c>
    </row>
    <row r="18" spans="1:13" ht="12.75">
      <c r="A18" s="22">
        <f>Список!A18</f>
        <v>0</v>
      </c>
      <c r="B18" s="23"/>
      <c r="C18" s="23"/>
      <c r="D18" s="23"/>
      <c r="E18" s="23"/>
      <c r="F18" s="23"/>
      <c r="G18" s="14"/>
      <c r="H18" s="14"/>
      <c r="I18" s="14"/>
      <c r="J18" s="14"/>
      <c r="K18" s="21">
        <f t="shared" si="0"/>
        <v>0</v>
      </c>
      <c r="L18" s="16">
        <f>RANK(K18,K3:K32,0)</f>
        <v>1</v>
      </c>
      <c r="M18" s="17" t="str">
        <f t="shared" si="1"/>
        <v>I</v>
      </c>
    </row>
    <row r="19" spans="1:13" ht="12.75">
      <c r="A19" s="22" t="str">
        <f>Список!A19</f>
        <v>30.09.2012</v>
      </c>
      <c r="B19" s="23"/>
      <c r="C19" s="23"/>
      <c r="D19" s="23"/>
      <c r="E19" s="23"/>
      <c r="F19" s="23"/>
      <c r="G19" s="14"/>
      <c r="H19" s="14"/>
      <c r="I19" s="14"/>
      <c r="J19" s="14"/>
      <c r="K19" s="21">
        <f t="shared" si="0"/>
        <v>0</v>
      </c>
      <c r="L19" s="16">
        <f>RANK(K19,K3:K32,0)</f>
        <v>1</v>
      </c>
      <c r="M19" s="17" t="str">
        <f t="shared" si="1"/>
        <v>I</v>
      </c>
    </row>
    <row r="20" spans="1:13" ht="12.75">
      <c r="A20" s="22">
        <f>Список!A20</f>
        <v>0</v>
      </c>
      <c r="B20" s="23"/>
      <c r="C20" s="23"/>
      <c r="D20" s="23"/>
      <c r="E20" s="23"/>
      <c r="F20" s="23"/>
      <c r="G20" s="14"/>
      <c r="H20" s="14"/>
      <c r="I20" s="14"/>
      <c r="J20" s="14"/>
      <c r="K20" s="21">
        <f t="shared" si="0"/>
        <v>0</v>
      </c>
      <c r="L20" s="16">
        <f>RANK(K20,K3:K32,0)</f>
        <v>1</v>
      </c>
      <c r="M20" s="17" t="str">
        <f t="shared" si="1"/>
        <v>I</v>
      </c>
    </row>
    <row r="21" spans="1:13" ht="12.75">
      <c r="A21" s="22" t="str">
        <f>Список!A21</f>
        <v>Гл. судья  Большаков Олег</v>
      </c>
      <c r="B21" s="23"/>
      <c r="C21" s="23"/>
      <c r="D21" s="23"/>
      <c r="E21" s="23"/>
      <c r="F21" s="23"/>
      <c r="G21" s="14"/>
      <c r="H21" s="14"/>
      <c r="I21" s="14"/>
      <c r="J21" s="14"/>
      <c r="K21" s="21">
        <f t="shared" si="0"/>
        <v>0</v>
      </c>
      <c r="L21" s="16">
        <f>RANK(K21,K3:K32,0)</f>
        <v>1</v>
      </c>
      <c r="M21" s="17" t="str">
        <f t="shared" si="1"/>
        <v>I</v>
      </c>
    </row>
    <row r="22" spans="1:13" ht="12.75">
      <c r="A22" s="22">
        <f>Список!A22</f>
        <v>0</v>
      </c>
      <c r="B22" s="23"/>
      <c r="C22" s="23"/>
      <c r="D22" s="23"/>
      <c r="E22" s="23"/>
      <c r="F22" s="23"/>
      <c r="G22" s="14"/>
      <c r="H22" s="14"/>
      <c r="I22" s="14"/>
      <c r="J22" s="14"/>
      <c r="K22" s="21">
        <f t="shared" si="0"/>
        <v>0</v>
      </c>
      <c r="L22" s="16">
        <f>RANK(K22,K3:K32,0)</f>
        <v>1</v>
      </c>
      <c r="M22" s="17" t="str">
        <f t="shared" si="1"/>
        <v>I</v>
      </c>
    </row>
    <row r="23" spans="11:13" ht="12.75">
      <c r="K23" s="2"/>
      <c r="M23" s="5"/>
    </row>
    <row r="24" spans="1:13" ht="12.75">
      <c r="A24" s="10" t="s">
        <v>19</v>
      </c>
      <c r="D24" s="1"/>
      <c r="K24" s="2"/>
      <c r="M24" s="5"/>
    </row>
    <row r="25" spans="4:13" ht="12.75">
      <c r="D25" s="1"/>
      <c r="K25" s="2"/>
      <c r="M25" s="5"/>
    </row>
    <row r="26" spans="4:13" ht="12.75">
      <c r="D26" s="1"/>
      <c r="K26" s="2"/>
      <c r="M26" s="5"/>
    </row>
    <row r="27" spans="4:13" ht="12.75">
      <c r="D27" s="1"/>
      <c r="K27" s="2"/>
      <c r="M27" s="5"/>
    </row>
    <row r="28" spans="4:13" ht="12.75">
      <c r="D28" s="1"/>
      <c r="K28" s="2"/>
      <c r="M28" s="5"/>
    </row>
    <row r="29" spans="11:13" ht="12.75">
      <c r="K29" s="2"/>
      <c r="M29" s="5"/>
    </row>
    <row r="30" spans="11:13" ht="12.75">
      <c r="K30" s="2"/>
      <c r="M30" s="5"/>
    </row>
    <row r="31" spans="11:13" ht="12.75">
      <c r="K31" s="2"/>
      <c r="M31" s="5"/>
    </row>
    <row r="32" spans="11:13" ht="12.75">
      <c r="K32" s="2"/>
      <c r="M32" s="5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E12" sqref="E12"/>
    </sheetView>
  </sheetViews>
  <sheetFormatPr defaultColWidth="9.140625" defaultRowHeight="12.75"/>
  <cols>
    <col min="1" max="1" width="27.8515625" style="1" customWidth="1"/>
    <col min="2" max="2" width="10.7109375" style="9" bestFit="1" customWidth="1"/>
    <col min="3" max="3" width="10.7109375" style="9" customWidth="1"/>
    <col min="4" max="4" width="10.57421875" style="9" customWidth="1"/>
    <col min="5" max="6" width="10.7109375" style="9" bestFit="1" customWidth="1"/>
    <col min="7" max="7" width="6.8515625" style="0" customWidth="1"/>
    <col min="8" max="8" width="6.28125" style="0" customWidth="1"/>
    <col min="9" max="9" width="6.00390625" style="0" customWidth="1"/>
    <col min="10" max="11" width="6.421875" style="0" customWidth="1"/>
    <col min="12" max="12" width="6.7109375" style="6" hidden="1" customWidth="1"/>
    <col min="13" max="13" width="8.140625" style="4" customWidth="1"/>
    <col min="14" max="14" width="7.421875" style="0" customWidth="1"/>
  </cols>
  <sheetData>
    <row r="1" spans="1:6" ht="24" customHeight="1">
      <c r="A1" s="89" t="s">
        <v>65</v>
      </c>
      <c r="B1" s="89"/>
      <c r="C1" s="89"/>
      <c r="D1" s="89"/>
      <c r="E1" s="89"/>
      <c r="F1" s="89"/>
    </row>
    <row r="2" spans="1:13" ht="12.75">
      <c r="A2" s="19" t="s">
        <v>20</v>
      </c>
      <c r="B2" s="20" t="s">
        <v>1</v>
      </c>
      <c r="C2" s="20" t="s">
        <v>2</v>
      </c>
      <c r="D2" s="20" t="s">
        <v>3</v>
      </c>
      <c r="E2" s="20" t="s">
        <v>15</v>
      </c>
      <c r="F2" s="20"/>
      <c r="G2" s="14"/>
      <c r="H2" s="14"/>
      <c r="I2" s="14"/>
      <c r="J2" s="14"/>
      <c r="K2" s="21" t="s">
        <v>0</v>
      </c>
      <c r="L2" s="16" t="s">
        <v>7</v>
      </c>
      <c r="M2" s="18" t="s">
        <v>7</v>
      </c>
    </row>
    <row r="3" spans="1:13" ht="12.75">
      <c r="A3" s="22" t="str">
        <f>Список!A3</f>
        <v>Корягин Андрей</v>
      </c>
      <c r="B3" s="23">
        <v>0</v>
      </c>
      <c r="C3" s="23">
        <v>0</v>
      </c>
      <c r="D3" s="23">
        <v>0</v>
      </c>
      <c r="E3" s="23">
        <v>0</v>
      </c>
      <c r="F3" s="23"/>
      <c r="G3" s="14"/>
      <c r="H3" s="14"/>
      <c r="I3" s="14"/>
      <c r="J3" s="14"/>
      <c r="K3" s="21">
        <f>SUM(B3:J3)</f>
        <v>0</v>
      </c>
      <c r="L3" s="16">
        <f>RANK(K3,K3:K32,0)</f>
        <v>8</v>
      </c>
      <c r="M3" s="17">
        <f>IF(L3&lt;4,ROMAN(L3),L3)</f>
        <v>8</v>
      </c>
    </row>
    <row r="4" spans="1:13" ht="12.75">
      <c r="A4" s="22" t="str">
        <f>Список!A4</f>
        <v>Грисенко Александр</v>
      </c>
      <c r="B4" s="23">
        <v>0</v>
      </c>
      <c r="C4" s="23">
        <v>0</v>
      </c>
      <c r="D4" s="23">
        <v>0</v>
      </c>
      <c r="E4" s="23">
        <v>0</v>
      </c>
      <c r="F4" s="23"/>
      <c r="G4" s="14"/>
      <c r="H4" s="14"/>
      <c r="I4" s="14"/>
      <c r="J4" s="14"/>
      <c r="K4" s="21">
        <f aca="true" t="shared" si="0" ref="K4:K16">SUM(B4:J4)</f>
        <v>0</v>
      </c>
      <c r="L4" s="16">
        <f>RANK(K4,K3:K32,0)</f>
        <v>8</v>
      </c>
      <c r="M4" s="17">
        <f aca="true" t="shared" si="1" ref="M4:M16">IF(L4&lt;4,ROMAN(L4),L4)</f>
        <v>8</v>
      </c>
    </row>
    <row r="5" spans="1:13" ht="12.75">
      <c r="A5" s="22" t="str">
        <f>Список!A5</f>
        <v>Дашкин Олег</v>
      </c>
      <c r="B5" s="23">
        <v>0</v>
      </c>
      <c r="C5" s="23">
        <v>125</v>
      </c>
      <c r="D5" s="23">
        <v>125</v>
      </c>
      <c r="E5" s="23">
        <v>175</v>
      </c>
      <c r="F5" s="23"/>
      <c r="G5" s="14"/>
      <c r="H5" s="14"/>
      <c r="I5" s="14"/>
      <c r="J5" s="14"/>
      <c r="K5" s="21">
        <f t="shared" si="0"/>
        <v>425</v>
      </c>
      <c r="L5" s="16">
        <f>RANK(K5,K3:K32,0)</f>
        <v>3</v>
      </c>
      <c r="M5" s="17" t="str">
        <f t="shared" si="1"/>
        <v>III</v>
      </c>
    </row>
    <row r="6" spans="1:13" ht="12.75">
      <c r="A6" s="22" t="str">
        <f>Список!A6</f>
        <v>Белый Владимир</v>
      </c>
      <c r="B6" s="23">
        <v>150</v>
      </c>
      <c r="C6" s="23">
        <v>200</v>
      </c>
      <c r="D6" s="23">
        <v>0</v>
      </c>
      <c r="E6" s="23">
        <v>200</v>
      </c>
      <c r="F6" s="23"/>
      <c r="G6" s="14"/>
      <c r="H6" s="14"/>
      <c r="I6" s="14"/>
      <c r="J6" s="14"/>
      <c r="K6" s="21">
        <f t="shared" si="0"/>
        <v>550</v>
      </c>
      <c r="L6" s="16">
        <f>RANK(K6,K3:K32,0)</f>
        <v>1</v>
      </c>
      <c r="M6" s="17" t="str">
        <f t="shared" si="1"/>
        <v>I</v>
      </c>
    </row>
    <row r="7" spans="1:13" ht="12.75">
      <c r="A7" s="22" t="str">
        <f>Список!A7</f>
        <v>Ярина Михаил</v>
      </c>
      <c r="B7" s="23">
        <v>0</v>
      </c>
      <c r="C7" s="23">
        <v>0</v>
      </c>
      <c r="D7" s="23">
        <v>100</v>
      </c>
      <c r="E7" s="23">
        <v>0</v>
      </c>
      <c r="F7" s="23"/>
      <c r="G7" s="14"/>
      <c r="H7" s="14"/>
      <c r="I7" s="14"/>
      <c r="J7" s="14"/>
      <c r="K7" s="21">
        <f t="shared" si="0"/>
        <v>100</v>
      </c>
      <c r="L7" s="16">
        <f>RANK(K7,K3:K32,0)</f>
        <v>7</v>
      </c>
      <c r="M7" s="17">
        <f t="shared" si="1"/>
        <v>7</v>
      </c>
    </row>
    <row r="8" spans="1:13" ht="12.75">
      <c r="A8" s="22" t="str">
        <f>Список!A8</f>
        <v>Раков Алексей</v>
      </c>
      <c r="B8" s="23">
        <v>100</v>
      </c>
      <c r="C8" s="23">
        <v>0</v>
      </c>
      <c r="D8" s="23">
        <v>0</v>
      </c>
      <c r="E8" s="23">
        <v>75</v>
      </c>
      <c r="F8" s="23"/>
      <c r="G8" s="14"/>
      <c r="H8" s="14"/>
      <c r="I8" s="14"/>
      <c r="J8" s="14"/>
      <c r="K8" s="21">
        <f t="shared" si="0"/>
        <v>175</v>
      </c>
      <c r="L8" s="16">
        <f>RANK(K8,K3:K32,0)</f>
        <v>5</v>
      </c>
      <c r="M8" s="17">
        <f t="shared" si="1"/>
        <v>5</v>
      </c>
    </row>
    <row r="9" spans="1:13" ht="12.75">
      <c r="A9" s="22" t="str">
        <f>Список!A9</f>
        <v>Яворский Владимир</v>
      </c>
      <c r="B9" s="23">
        <v>125</v>
      </c>
      <c r="C9" s="23">
        <v>150</v>
      </c>
      <c r="D9" s="23">
        <v>200</v>
      </c>
      <c r="E9" s="23">
        <v>0</v>
      </c>
      <c r="F9" s="23"/>
      <c r="G9" s="14"/>
      <c r="H9" s="14"/>
      <c r="I9" s="14"/>
      <c r="J9" s="14"/>
      <c r="K9" s="21">
        <f t="shared" si="0"/>
        <v>475</v>
      </c>
      <c r="L9" s="16">
        <f>RANK(K9,K3:K32,0)</f>
        <v>2</v>
      </c>
      <c r="M9" s="17" t="str">
        <f t="shared" si="1"/>
        <v>II</v>
      </c>
    </row>
    <row r="10" spans="1:13" ht="12.75">
      <c r="A10" s="22" t="str">
        <f>Список!A10</f>
        <v>Прокоп Александр</v>
      </c>
      <c r="B10" s="23">
        <v>0</v>
      </c>
      <c r="C10" s="23">
        <v>0</v>
      </c>
      <c r="D10" s="23">
        <v>0</v>
      </c>
      <c r="E10" s="23">
        <v>0</v>
      </c>
      <c r="F10" s="23"/>
      <c r="G10" s="14"/>
      <c r="H10" s="14"/>
      <c r="I10" s="14"/>
      <c r="J10" s="14"/>
      <c r="K10" s="21">
        <f t="shared" si="0"/>
        <v>0</v>
      </c>
      <c r="L10" s="16">
        <f>RANK(K10,K3:K32,0)</f>
        <v>8</v>
      </c>
      <c r="M10" s="17">
        <f t="shared" si="1"/>
        <v>8</v>
      </c>
    </row>
    <row r="11" spans="1:13" ht="12.75">
      <c r="A11" s="22" t="str">
        <f>Список!A11</f>
        <v>Жарко Виктор</v>
      </c>
      <c r="B11" s="23">
        <v>0</v>
      </c>
      <c r="C11" s="23">
        <v>175</v>
      </c>
      <c r="D11" s="23">
        <v>0</v>
      </c>
      <c r="E11" s="23">
        <v>100</v>
      </c>
      <c r="F11" s="23"/>
      <c r="G11" s="14"/>
      <c r="H11" s="14"/>
      <c r="I11" s="14"/>
      <c r="J11" s="14"/>
      <c r="K11" s="21">
        <f t="shared" si="0"/>
        <v>275</v>
      </c>
      <c r="L11" s="16">
        <f>RANK(K11,K3:K32,0)</f>
        <v>4</v>
      </c>
      <c r="M11" s="17">
        <f t="shared" si="1"/>
        <v>4</v>
      </c>
    </row>
    <row r="12" spans="1:13" ht="12.75">
      <c r="A12" s="22" t="str">
        <f>Список!A12</f>
        <v>Гусак Владимир</v>
      </c>
      <c r="B12" s="23">
        <v>0</v>
      </c>
      <c r="C12" s="23">
        <v>0</v>
      </c>
      <c r="D12" s="23">
        <v>0</v>
      </c>
      <c r="E12" s="23">
        <v>0</v>
      </c>
      <c r="F12" s="23"/>
      <c r="G12" s="14"/>
      <c r="H12" s="14"/>
      <c r="I12" s="14"/>
      <c r="J12" s="14"/>
      <c r="K12" s="21">
        <f t="shared" si="0"/>
        <v>0</v>
      </c>
      <c r="L12" s="16">
        <f>RANK(K12,K3:K32,0)</f>
        <v>8</v>
      </c>
      <c r="M12" s="17">
        <f t="shared" si="1"/>
        <v>8</v>
      </c>
    </row>
    <row r="13" spans="1:13" ht="12.75">
      <c r="A13" s="22" t="str">
        <f>Список!A13</f>
        <v>Астахов Максим</v>
      </c>
      <c r="B13" s="23">
        <v>0</v>
      </c>
      <c r="C13" s="23">
        <v>0</v>
      </c>
      <c r="D13" s="23">
        <v>125</v>
      </c>
      <c r="E13" s="23">
        <v>0</v>
      </c>
      <c r="F13" s="23"/>
      <c r="G13" s="14"/>
      <c r="H13" s="14"/>
      <c r="I13" s="14"/>
      <c r="J13" s="14"/>
      <c r="K13" s="21">
        <f t="shared" si="0"/>
        <v>125</v>
      </c>
      <c r="L13" s="16">
        <f>RANK(K13,K3:K32,0)</f>
        <v>6</v>
      </c>
      <c r="M13" s="17">
        <f t="shared" si="1"/>
        <v>6</v>
      </c>
    </row>
    <row r="14" spans="1:13" ht="12.75">
      <c r="A14" s="22" t="str">
        <f>Список!A14</f>
        <v>Облог Юрий</v>
      </c>
      <c r="B14" s="23">
        <v>0</v>
      </c>
      <c r="C14" s="23">
        <v>0</v>
      </c>
      <c r="D14" s="23">
        <v>0</v>
      </c>
      <c r="E14" s="23">
        <v>0</v>
      </c>
      <c r="F14" s="23"/>
      <c r="G14" s="14"/>
      <c r="H14" s="14"/>
      <c r="I14" s="14"/>
      <c r="J14" s="14"/>
      <c r="K14" s="21">
        <f t="shared" si="0"/>
        <v>0</v>
      </c>
      <c r="L14" s="16">
        <f>RANK(K14,K3:K32,0)</f>
        <v>8</v>
      </c>
      <c r="M14" s="17">
        <f t="shared" si="1"/>
        <v>8</v>
      </c>
    </row>
    <row r="15" spans="1:13" ht="12.75">
      <c r="A15" s="22">
        <f>Список!A15</f>
        <v>0</v>
      </c>
      <c r="B15" s="23">
        <v>0</v>
      </c>
      <c r="C15" s="23">
        <v>0</v>
      </c>
      <c r="D15" s="23">
        <v>0</v>
      </c>
      <c r="E15" s="23">
        <v>0</v>
      </c>
      <c r="F15" s="23"/>
      <c r="G15" s="14"/>
      <c r="H15" s="14"/>
      <c r="I15" s="14"/>
      <c r="J15" s="14"/>
      <c r="K15" s="21">
        <f t="shared" si="0"/>
        <v>0</v>
      </c>
      <c r="L15" s="16">
        <f>RANK(K15,K3:K32,0)</f>
        <v>8</v>
      </c>
      <c r="M15" s="17">
        <f t="shared" si="1"/>
        <v>8</v>
      </c>
    </row>
    <row r="16" spans="1:13" ht="12.75">
      <c r="A16" s="22">
        <f>Список!A16</f>
        <v>0</v>
      </c>
      <c r="B16" s="23">
        <v>0</v>
      </c>
      <c r="C16" s="23">
        <v>0</v>
      </c>
      <c r="D16" s="23">
        <v>0</v>
      </c>
      <c r="E16" s="23">
        <v>0</v>
      </c>
      <c r="F16" s="23"/>
      <c r="G16" s="14"/>
      <c r="H16" s="14"/>
      <c r="I16" s="14"/>
      <c r="J16" s="14"/>
      <c r="K16" s="21">
        <f t="shared" si="0"/>
        <v>0</v>
      </c>
      <c r="L16" s="16">
        <f>RANK(K16,K3:K32,0)</f>
        <v>8</v>
      </c>
      <c r="M16" s="17">
        <f t="shared" si="1"/>
        <v>8</v>
      </c>
    </row>
    <row r="17" spans="1:13" ht="12.75">
      <c r="A17" s="60"/>
      <c r="B17" s="61"/>
      <c r="C17" s="61"/>
      <c r="D17" s="61"/>
      <c r="E17" s="61"/>
      <c r="F17" s="61"/>
      <c r="G17" s="53"/>
      <c r="H17" s="53"/>
      <c r="I17" s="53"/>
      <c r="J17" s="53"/>
      <c r="K17" s="62"/>
      <c r="L17" s="55"/>
      <c r="M17" s="43"/>
    </row>
    <row r="18" spans="1:13" ht="12.75">
      <c r="A18" s="60"/>
      <c r="B18" s="61"/>
      <c r="C18" s="61"/>
      <c r="D18" s="61"/>
      <c r="E18" s="61"/>
      <c r="F18" s="61"/>
      <c r="G18" s="53"/>
      <c r="H18" s="53"/>
      <c r="I18" s="53"/>
      <c r="J18" s="53"/>
      <c r="K18" s="62"/>
      <c r="L18" s="55"/>
      <c r="M18" s="43"/>
    </row>
    <row r="19" spans="1:13" ht="12.75">
      <c r="A19" s="60"/>
      <c r="B19" s="61"/>
      <c r="C19" s="61"/>
      <c r="D19" s="61"/>
      <c r="E19" s="61"/>
      <c r="F19" s="61"/>
      <c r="G19" s="53"/>
      <c r="H19" s="53"/>
      <c r="I19" s="53"/>
      <c r="J19" s="53"/>
      <c r="K19" s="62"/>
      <c r="L19" s="55"/>
      <c r="M19" s="43"/>
    </row>
    <row r="20" spans="1:13" ht="12.75">
      <c r="A20" s="60"/>
      <c r="B20" s="61"/>
      <c r="C20" s="61"/>
      <c r="D20" s="61"/>
      <c r="E20" s="61"/>
      <c r="F20" s="61"/>
      <c r="G20" s="53"/>
      <c r="H20" s="53"/>
      <c r="I20" s="53"/>
      <c r="J20" s="53"/>
      <c r="K20" s="62"/>
      <c r="L20" s="55"/>
      <c r="M20" s="43"/>
    </row>
    <row r="21" spans="1:13" ht="12.75">
      <c r="A21" s="60"/>
      <c r="B21" s="61"/>
      <c r="C21" s="61"/>
      <c r="D21" s="61"/>
      <c r="E21" s="61"/>
      <c r="F21" s="61"/>
      <c r="G21" s="53"/>
      <c r="H21" s="53"/>
      <c r="I21" s="53"/>
      <c r="J21" s="53"/>
      <c r="K21" s="62"/>
      <c r="L21" s="55"/>
      <c r="M21" s="43"/>
    </row>
    <row r="22" spans="1:13" ht="12.75">
      <c r="A22" s="60"/>
      <c r="B22" s="61"/>
      <c r="C22" s="61"/>
      <c r="D22" s="61"/>
      <c r="E22" s="61"/>
      <c r="F22" s="61"/>
      <c r="G22" s="53"/>
      <c r="H22" s="53"/>
      <c r="I22" s="53"/>
      <c r="J22" s="53"/>
      <c r="K22" s="62"/>
      <c r="L22" s="55"/>
      <c r="M22" s="43"/>
    </row>
    <row r="23" spans="11:13" ht="12.75">
      <c r="K23" s="2"/>
      <c r="M23" s="5"/>
    </row>
    <row r="24" spans="1:13" ht="12.75">
      <c r="A24" s="10"/>
      <c r="D24" s="1"/>
      <c r="K24" s="2"/>
      <c r="M24" s="5"/>
    </row>
    <row r="25" spans="4:13" ht="12.75">
      <c r="D25" s="1"/>
      <c r="K25" s="2"/>
      <c r="M25" s="5"/>
    </row>
    <row r="26" spans="4:13" ht="12.75">
      <c r="D26" s="1"/>
      <c r="K26" s="2"/>
      <c r="M26" s="5"/>
    </row>
    <row r="27" spans="4:13" ht="12.75">
      <c r="D27" s="1"/>
      <c r="K27" s="2"/>
      <c r="M27" s="5"/>
    </row>
    <row r="28" spans="4:13" ht="12.75">
      <c r="D28" s="1"/>
      <c r="K28" s="2"/>
      <c r="M28" s="5"/>
    </row>
    <row r="29" spans="11:13" ht="12.75">
      <c r="K29" s="2"/>
      <c r="M29" s="5"/>
    </row>
    <row r="30" spans="11:13" ht="12.75">
      <c r="K30" s="2"/>
      <c r="M30" s="5"/>
    </row>
    <row r="31" spans="11:13" ht="12.75">
      <c r="K31" s="2"/>
      <c r="M31" s="5"/>
    </row>
    <row r="32" spans="11:13" ht="12.75">
      <c r="K32" s="2"/>
      <c r="M32" s="5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14" sqref="K14"/>
    </sheetView>
  </sheetViews>
  <sheetFormatPr defaultColWidth="9.140625" defaultRowHeight="12.75"/>
  <cols>
    <col min="1" max="1" width="27.421875" style="0" customWidth="1"/>
    <col min="2" max="2" width="9.7109375" style="9" bestFit="1" customWidth="1"/>
    <col min="3" max="3" width="10.28125" style="9" bestFit="1" customWidth="1"/>
    <col min="4" max="4" width="14.8515625" style="0" customWidth="1"/>
    <col min="5" max="5" width="10.57421875" style="0" customWidth="1"/>
    <col min="6" max="6" width="10.8515625" style="0" customWidth="1"/>
    <col min="7" max="7" width="15.421875" style="0" customWidth="1"/>
    <col min="8" max="8" width="7.7109375" style="0" customWidth="1"/>
    <col min="9" max="9" width="4.57421875" style="0" customWidth="1"/>
    <col min="10" max="10" width="4.28125" style="0" customWidth="1"/>
    <col min="11" max="11" width="8.8515625" style="0" customWidth="1"/>
    <col min="12" max="12" width="0.5625" style="6" hidden="1" customWidth="1"/>
    <col min="13" max="13" width="8.140625" style="4" customWidth="1"/>
  </cols>
  <sheetData>
    <row r="1" spans="1:8" ht="27" customHeight="1">
      <c r="A1" s="90" t="s">
        <v>4</v>
      </c>
      <c r="B1" s="90"/>
      <c r="C1" s="90"/>
      <c r="D1" s="90"/>
      <c r="E1" s="90"/>
      <c r="F1" s="90"/>
      <c r="G1" s="24" t="s">
        <v>14</v>
      </c>
      <c r="H1" s="24">
        <v>180</v>
      </c>
    </row>
    <row r="2" spans="1:13" ht="12.75">
      <c r="A2" s="19" t="s">
        <v>20</v>
      </c>
      <c r="B2" s="29" t="s">
        <v>6</v>
      </c>
      <c r="C2" s="29" t="s">
        <v>5</v>
      </c>
      <c r="D2" s="30" t="s">
        <v>13</v>
      </c>
      <c r="E2" s="30" t="s">
        <v>10</v>
      </c>
      <c r="F2" s="30" t="s">
        <v>11</v>
      </c>
      <c r="G2" s="30" t="s">
        <v>12</v>
      </c>
      <c r="H2" s="75" t="s">
        <v>95</v>
      </c>
      <c r="I2" s="14"/>
      <c r="J2" s="14"/>
      <c r="K2" s="25" t="s">
        <v>0</v>
      </c>
      <c r="L2" s="16" t="s">
        <v>7</v>
      </c>
      <c r="M2" s="18" t="s">
        <v>7</v>
      </c>
    </row>
    <row r="3" spans="1:13" ht="12.75">
      <c r="A3" s="14" t="str">
        <f>Список!A3</f>
        <v>Корягин Андрей</v>
      </c>
      <c r="B3" s="27">
        <v>48</v>
      </c>
      <c r="C3" s="27">
        <v>25</v>
      </c>
      <c r="D3" s="13">
        <f>IF(B3&gt;0,B3-C3,"")</f>
        <v>23</v>
      </c>
      <c r="E3" s="13">
        <f>IF(B3&gt;0,ROUND((H1/1000)/(B3/60/60),3),"")</f>
        <v>13.5</v>
      </c>
      <c r="F3" s="13">
        <f>IF(C3&gt;0,ROUND((H1/1000)/(C3/60/60),3),"")</f>
        <v>25.92</v>
      </c>
      <c r="G3" s="13">
        <f>IF(B3&gt;0,F3-E3,"")</f>
        <v>12.420000000000002</v>
      </c>
      <c r="H3" s="14"/>
      <c r="I3" s="14"/>
      <c r="J3" s="14"/>
      <c r="K3" s="25">
        <f>IF(B3&gt;0,ROUND((250*F3/F35)+(250*E35/E3)+(500*G3/G35),0),0)</f>
        <v>980</v>
      </c>
      <c r="L3" s="16">
        <f>RANK(K3,K3:K32,0)</f>
        <v>1</v>
      </c>
      <c r="M3" s="17" t="str">
        <f>IF(L3&lt;4,ROMAN(L3),L3)</f>
        <v>I</v>
      </c>
    </row>
    <row r="4" spans="1:13" ht="12.75">
      <c r="A4" s="14" t="str">
        <f>Список!A4</f>
        <v>Грисенко Александр</v>
      </c>
      <c r="B4" s="27">
        <v>44</v>
      </c>
      <c r="C4" s="27">
        <v>35</v>
      </c>
      <c r="D4" s="13">
        <f aca="true" t="shared" si="0" ref="D4:D16">IF(B4&gt;0,B4-C4,"")</f>
        <v>9</v>
      </c>
      <c r="E4" s="13">
        <f>IF(B4&gt;0,ROUND((H1/1000)/(B4/60/60),3),"")</f>
        <v>14.727</v>
      </c>
      <c r="F4" s="13">
        <f>IF(C4&gt;0,ROUND((H1/1000)/(C4/60/60),3),"")</f>
        <v>18.514</v>
      </c>
      <c r="G4" s="13">
        <f aca="true" t="shared" si="1" ref="G4:G16">IF(B4&gt;0,F4-E4,"")</f>
        <v>3.786999999999999</v>
      </c>
      <c r="H4" s="14" t="s">
        <v>93</v>
      </c>
      <c r="I4" s="14"/>
      <c r="J4" s="14"/>
      <c r="K4" s="25">
        <v>437</v>
      </c>
      <c r="L4" s="16">
        <f>RANK(K4,K3:K32,0)</f>
        <v>10</v>
      </c>
      <c r="M4" s="17">
        <f aca="true" t="shared" si="2" ref="M4:M16">IF(L4&lt;4,ROMAN(L4),L4)</f>
        <v>10</v>
      </c>
    </row>
    <row r="5" spans="1:13" ht="12.75">
      <c r="A5" s="14" t="str">
        <f>Список!A5</f>
        <v>Дашкин Олег</v>
      </c>
      <c r="B5" s="27">
        <v>31</v>
      </c>
      <c r="C5" s="27">
        <v>24</v>
      </c>
      <c r="D5" s="13">
        <f t="shared" si="0"/>
        <v>7</v>
      </c>
      <c r="E5" s="13">
        <f>IF(B5&gt;0,ROUND((H1/1000)/(B5/60/60),3),"")</f>
        <v>20.903</v>
      </c>
      <c r="F5" s="13">
        <f>IF(C5&gt;0,ROUND((H1/1000)/(C5/60/60),3),"")</f>
        <v>27</v>
      </c>
      <c r="G5" s="13">
        <f t="shared" si="1"/>
        <v>6.097000000000001</v>
      </c>
      <c r="H5" s="14" t="s">
        <v>94</v>
      </c>
      <c r="I5" s="14"/>
      <c r="J5" s="14"/>
      <c r="K5" s="25">
        <v>517</v>
      </c>
      <c r="L5" s="16">
        <f>RANK(K5,K3:K32,0)</f>
        <v>9</v>
      </c>
      <c r="M5" s="17">
        <f t="shared" si="2"/>
        <v>9</v>
      </c>
    </row>
    <row r="6" spans="1:13" ht="12.75">
      <c r="A6" s="14" t="str">
        <f>Список!A6</f>
        <v>Белый Владимир</v>
      </c>
      <c r="B6" s="27">
        <v>40</v>
      </c>
      <c r="C6" s="27">
        <v>23</v>
      </c>
      <c r="D6" s="13">
        <f t="shared" si="0"/>
        <v>17</v>
      </c>
      <c r="E6" s="13">
        <f>IF(B6&gt;0,ROUND((H1/1000)/(B6/60/60),3),"")</f>
        <v>16.2</v>
      </c>
      <c r="F6" s="13">
        <f>IF(C6&gt;0,ROUND((H1/1000)/(C6/60/60),3),"")</f>
        <v>28.174</v>
      </c>
      <c r="G6" s="13">
        <f t="shared" si="1"/>
        <v>11.974</v>
      </c>
      <c r="H6" s="14"/>
      <c r="I6" s="14"/>
      <c r="J6" s="14"/>
      <c r="K6" s="25">
        <f>IF(B6&gt;0,ROUND((250*F6/F35)+(250*E35/E6)+(500*G6/G35),0),0)</f>
        <v>940</v>
      </c>
      <c r="L6" s="16">
        <f>RANK(K6,K3:K32,0)</f>
        <v>2</v>
      </c>
      <c r="M6" s="17" t="str">
        <f t="shared" si="2"/>
        <v>II</v>
      </c>
    </row>
    <row r="7" spans="1:13" ht="12.75">
      <c r="A7" s="14" t="str">
        <f>Список!A7</f>
        <v>Ярина Михаил</v>
      </c>
      <c r="B7" s="27">
        <v>45</v>
      </c>
      <c r="C7" s="27">
        <v>25</v>
      </c>
      <c r="D7" s="13">
        <f t="shared" si="0"/>
        <v>20</v>
      </c>
      <c r="E7" s="13">
        <f>IF(B7&gt;0,ROUND((H1/1000)/(B7/60/60),3),"")</f>
        <v>14.4</v>
      </c>
      <c r="F7" s="13">
        <f>IF(C7&gt;0,ROUND((H1/1000)/(C7/60/60),3),"")</f>
        <v>25.92</v>
      </c>
      <c r="G7" s="13">
        <f t="shared" si="1"/>
        <v>11.520000000000001</v>
      </c>
      <c r="H7" s="14"/>
      <c r="I7" s="14"/>
      <c r="J7" s="14"/>
      <c r="K7" s="25">
        <f>IF(B7&gt;0,ROUND((250*F7/F35)+(250*E35/E7)+(500*G7/G35),0),0)</f>
        <v>928</v>
      </c>
      <c r="L7" s="16">
        <f>RANK(K7,K3:K32,0)</f>
        <v>3</v>
      </c>
      <c r="M7" s="17" t="str">
        <f t="shared" si="2"/>
        <v>III</v>
      </c>
    </row>
    <row r="8" spans="1:13" ht="12.75">
      <c r="A8" s="14" t="str">
        <f>Список!A8</f>
        <v>Раков Алексей</v>
      </c>
      <c r="B8" s="27">
        <v>38</v>
      </c>
      <c r="C8" s="27">
        <v>26</v>
      </c>
      <c r="D8" s="13">
        <f t="shared" si="0"/>
        <v>12</v>
      </c>
      <c r="E8" s="13">
        <f>IF(B8&gt;0,ROUND((H1/1000)/(B8/60/60),3),"")</f>
        <v>17.053</v>
      </c>
      <c r="F8" s="13">
        <f>IF(C8&gt;0,ROUND((H1/1000)/(C8/60/60),3),"")</f>
        <v>24.923</v>
      </c>
      <c r="G8" s="13">
        <f t="shared" si="1"/>
        <v>7.869999999999997</v>
      </c>
      <c r="H8" s="14"/>
      <c r="I8" s="14"/>
      <c r="J8" s="14"/>
      <c r="K8" s="25">
        <f>IF(B8&gt;0,ROUND((250*F8/F35)+(250*E35/E8)+(500*G8/G35),0),0)</f>
        <v>736</v>
      </c>
      <c r="L8" s="16">
        <f>RANK(K8,K3:K32,0)</f>
        <v>6</v>
      </c>
      <c r="M8" s="17">
        <f t="shared" si="2"/>
        <v>6</v>
      </c>
    </row>
    <row r="9" spans="1:13" ht="12.75">
      <c r="A9" s="14" t="str">
        <f>Список!A9</f>
        <v>Яворский Владимир</v>
      </c>
      <c r="B9" s="27">
        <v>47</v>
      </c>
      <c r="C9" s="27">
        <v>27</v>
      </c>
      <c r="D9" s="13">
        <f t="shared" si="0"/>
        <v>20</v>
      </c>
      <c r="E9" s="13">
        <f>IF(B9&gt;0,ROUND((H1/1000)/(B9/60/60),3),"")</f>
        <v>13.787</v>
      </c>
      <c r="F9" s="13">
        <f>IF(C9&gt;0,ROUND((H1/1000)/(C9/60/60),3),"")</f>
        <v>24</v>
      </c>
      <c r="G9" s="13">
        <f t="shared" si="1"/>
        <v>10.213</v>
      </c>
      <c r="H9" s="14"/>
      <c r="I9" s="14"/>
      <c r="J9" s="14"/>
      <c r="K9" s="25">
        <f>IF(B9&gt;0,ROUND((250*F9/F35)+(250*E35/E9)+(500*G9/G35),0),0)</f>
        <v>869</v>
      </c>
      <c r="L9" s="16">
        <f>RANK(K9,K3:K32,0)</f>
        <v>4</v>
      </c>
      <c r="M9" s="17">
        <f t="shared" si="2"/>
        <v>4</v>
      </c>
    </row>
    <row r="10" spans="1:13" ht="12.75">
      <c r="A10" s="14" t="str">
        <f>Список!A10</f>
        <v>Прокоп Александр</v>
      </c>
      <c r="B10" s="27">
        <v>43</v>
      </c>
      <c r="C10" s="27">
        <v>26</v>
      </c>
      <c r="D10" s="13">
        <f t="shared" si="0"/>
        <v>17</v>
      </c>
      <c r="E10" s="13">
        <f>IF(B10&gt;0,ROUND((H1/1000)/(B10/60/60),3),"")</f>
        <v>15.07</v>
      </c>
      <c r="F10" s="13">
        <f>IF(C10&gt;0,ROUND((H1/1000)/(C10/60/60),3),"")</f>
        <v>24.923</v>
      </c>
      <c r="G10" s="13">
        <f t="shared" si="1"/>
        <v>9.852999999999998</v>
      </c>
      <c r="H10" s="14"/>
      <c r="I10" s="14"/>
      <c r="J10" s="14"/>
      <c r="K10" s="25">
        <f>IF(B10&gt;0,ROUND((250*F10/F35)+(250*E35/E10)+(500*G10/G35),0),0)</f>
        <v>842</v>
      </c>
      <c r="L10" s="16">
        <f>RANK(K10,K3:K32,0)</f>
        <v>5</v>
      </c>
      <c r="M10" s="17">
        <f t="shared" si="2"/>
        <v>5</v>
      </c>
    </row>
    <row r="11" spans="1:13" ht="12.75">
      <c r="A11" s="14" t="str">
        <f>Список!A11</f>
        <v>Жарко Виктор</v>
      </c>
      <c r="B11" s="27">
        <v>46</v>
      </c>
      <c r="C11" s="27">
        <v>30</v>
      </c>
      <c r="D11" s="13">
        <f t="shared" si="0"/>
        <v>16</v>
      </c>
      <c r="E11" s="13">
        <f>IF(B11&gt;0,ROUND((H1/1000)/(B11/60/60),3),"")</f>
        <v>14.087</v>
      </c>
      <c r="F11" s="13">
        <f>IF(C11&gt;0,ROUND((H1/1000)/(C11/60/60),3),"")</f>
        <v>21.6</v>
      </c>
      <c r="G11" s="13">
        <f t="shared" si="1"/>
        <v>7.513000000000002</v>
      </c>
      <c r="H11" s="14"/>
      <c r="I11" s="14"/>
      <c r="J11" s="14"/>
      <c r="K11" s="25">
        <f>IF(B11&gt;0,ROUND((250*F11/F35)+(250*E35/E11)+(500*G11/G35),0),0)</f>
        <v>734</v>
      </c>
      <c r="L11" s="16">
        <f>RANK(K11,K3:K32,0)</f>
        <v>7</v>
      </c>
      <c r="M11" s="17">
        <f t="shared" si="2"/>
        <v>7</v>
      </c>
    </row>
    <row r="12" spans="1:13" ht="12.75">
      <c r="A12" s="14" t="str">
        <f>Список!A12</f>
        <v>Гусак Владимир</v>
      </c>
      <c r="B12" s="27"/>
      <c r="C12" s="27"/>
      <c r="D12" s="13">
        <f t="shared" si="0"/>
      </c>
      <c r="E12" s="13">
        <f>IF(B12&gt;0,ROUND((H1/1000)/(B12/60/60),3),"")</f>
      </c>
      <c r="F12" s="13">
        <f>IF(C12&gt;0,ROUND((H1/1000)/(C12/60/60),3),"")</f>
      </c>
      <c r="G12" s="13">
        <f t="shared" si="1"/>
      </c>
      <c r="H12" s="14"/>
      <c r="I12" s="14"/>
      <c r="J12" s="14"/>
      <c r="K12" s="25">
        <f>IF(B12&gt;0,ROUND((250*F12/F35)+(250*E35/E12)+(500*G12/G35),0),0)</f>
        <v>0</v>
      </c>
      <c r="L12" s="16">
        <f>RANK(K12,K3:K32,0)</f>
        <v>11</v>
      </c>
      <c r="M12" s="17">
        <f t="shared" si="2"/>
        <v>11</v>
      </c>
    </row>
    <row r="13" spans="1:13" ht="12.75">
      <c r="A13" s="14" t="str">
        <f>Список!A13</f>
        <v>Астахов Максим</v>
      </c>
      <c r="B13" s="27">
        <v>36</v>
      </c>
      <c r="C13" s="27">
        <v>26</v>
      </c>
      <c r="D13" s="13">
        <f t="shared" si="0"/>
        <v>10</v>
      </c>
      <c r="E13" s="13">
        <f>IF(B13&gt;0,ROUND((H1/1000)/(B13/60/60),3),"")</f>
        <v>18</v>
      </c>
      <c r="F13" s="13">
        <f>IF(C13&gt;0,ROUND((H1/1000)/(C13/60/60),3),"")</f>
        <v>24.923</v>
      </c>
      <c r="G13" s="13">
        <f t="shared" si="1"/>
        <v>6.922999999999998</v>
      </c>
      <c r="H13" s="14" t="s">
        <v>96</v>
      </c>
      <c r="I13" s="14"/>
      <c r="J13" s="14"/>
      <c r="K13" s="25">
        <v>550</v>
      </c>
      <c r="L13" s="16">
        <f>RANK(K13,K3:K32,0)</f>
        <v>8</v>
      </c>
      <c r="M13" s="17">
        <f t="shared" si="2"/>
        <v>8</v>
      </c>
    </row>
    <row r="14" spans="1:13" ht="12.75">
      <c r="A14" s="14" t="str">
        <f>Список!A14</f>
        <v>Облог Юрий</v>
      </c>
      <c r="B14" s="27"/>
      <c r="C14" s="27"/>
      <c r="D14" s="13">
        <f t="shared" si="0"/>
      </c>
      <c r="E14" s="13">
        <f>IF(B14&gt;0,ROUND((H1/1000)/(B14/60/60),3),"")</f>
      </c>
      <c r="F14" s="13">
        <f>IF(C14&gt;0,ROUND((H1/1000)/(C14/60/60),3),"")</f>
      </c>
      <c r="G14" s="13">
        <f t="shared" si="1"/>
      </c>
      <c r="H14" s="14"/>
      <c r="I14" s="14"/>
      <c r="J14" s="14"/>
      <c r="K14" s="25">
        <f>IF(B14&gt;0,ROUND((250*F14/F35)+(250*E35/E14)+(500*G14/G35),0),0)</f>
        <v>0</v>
      </c>
      <c r="L14" s="16">
        <f>RANK(K14,K3:K32,0)</f>
        <v>11</v>
      </c>
      <c r="M14" s="17">
        <f t="shared" si="2"/>
        <v>11</v>
      </c>
    </row>
    <row r="15" spans="1:13" ht="12.75">
      <c r="A15" s="14"/>
      <c r="B15" s="27"/>
      <c r="C15" s="27"/>
      <c r="D15" s="13">
        <f t="shared" si="0"/>
      </c>
      <c r="E15" s="13">
        <f>IF(B15&gt;0,ROUND((H1/1000)/(B15/60/60),3),"")</f>
      </c>
      <c r="F15" s="13">
        <f>IF(C15&gt;0,ROUND((H1/1000)/(C15/60/60),3),"")</f>
      </c>
      <c r="G15" s="13">
        <f t="shared" si="1"/>
      </c>
      <c r="H15" s="14"/>
      <c r="I15" s="14"/>
      <c r="J15" s="14"/>
      <c r="K15" s="25">
        <f>IF(B15&gt;0,ROUND((250*F15/F35)+(250*E35/E15)+(500*G15/G35),0),0)</f>
        <v>0</v>
      </c>
      <c r="L15" s="16">
        <f>RANK(K15,K3:K32,0)</f>
        <v>11</v>
      </c>
      <c r="M15" s="17">
        <f t="shared" si="2"/>
        <v>11</v>
      </c>
    </row>
    <row r="16" spans="1:13" ht="12.75">
      <c r="A16" s="14"/>
      <c r="B16" s="27"/>
      <c r="C16" s="27"/>
      <c r="D16" s="13">
        <f t="shared" si="0"/>
      </c>
      <c r="E16" s="13">
        <f>IF(B16&gt;0,ROUND((H1/1000)/(B16/60/60),3),"")</f>
      </c>
      <c r="F16" s="13">
        <f>IF(C16&gt;0,ROUND((H1/1000)/(C16/60/60),3),"")</f>
      </c>
      <c r="G16" s="13">
        <f t="shared" si="1"/>
      </c>
      <c r="H16" s="14"/>
      <c r="I16" s="14"/>
      <c r="J16" s="14"/>
      <c r="K16" s="25">
        <f>IF(B16&gt;0,ROUND((250*F16/F35)+(250*E35/E16)+(500*G16/G35),0),0)</f>
        <v>0</v>
      </c>
      <c r="L16" s="16">
        <f>RANK(K16,K3:K32,0)</f>
        <v>11</v>
      </c>
      <c r="M16" s="17">
        <f t="shared" si="2"/>
        <v>11</v>
      </c>
    </row>
    <row r="17" spans="1:13" ht="12.75">
      <c r="A17" s="14"/>
      <c r="B17" s="27"/>
      <c r="C17" s="27"/>
      <c r="D17" s="13"/>
      <c r="E17" s="13"/>
      <c r="F17" s="13"/>
      <c r="G17" s="13"/>
      <c r="H17" s="14"/>
      <c r="I17" s="14"/>
      <c r="J17" s="14"/>
      <c r="K17" s="25"/>
      <c r="L17" s="16"/>
      <c r="M17" s="17"/>
    </row>
    <row r="18" spans="1:13" ht="12.75">
      <c r="A18" s="14"/>
      <c r="B18" s="27"/>
      <c r="C18" s="27"/>
      <c r="D18" s="13"/>
      <c r="E18" s="13"/>
      <c r="F18" s="13"/>
      <c r="G18" s="13"/>
      <c r="H18" s="14"/>
      <c r="I18" s="14"/>
      <c r="J18" s="14"/>
      <c r="K18" s="25"/>
      <c r="L18" s="16"/>
      <c r="M18" s="17"/>
    </row>
    <row r="19" spans="1:13" ht="12.75">
      <c r="A19" s="14"/>
      <c r="B19" s="27"/>
      <c r="C19" s="27"/>
      <c r="D19" s="13"/>
      <c r="E19" s="13"/>
      <c r="F19" s="13"/>
      <c r="G19" s="13"/>
      <c r="H19" s="14"/>
      <c r="I19" s="14"/>
      <c r="J19" s="14"/>
      <c r="K19" s="25"/>
      <c r="L19" s="16"/>
      <c r="M19" s="17"/>
    </row>
    <row r="20" spans="1:13" ht="12.75">
      <c r="A20" s="14"/>
      <c r="B20" s="27"/>
      <c r="C20" s="27"/>
      <c r="D20" s="13"/>
      <c r="E20" s="13"/>
      <c r="F20" s="13"/>
      <c r="G20" s="13"/>
      <c r="H20" s="14"/>
      <c r="I20" s="14"/>
      <c r="J20" s="14"/>
      <c r="K20" s="25"/>
      <c r="L20" s="16"/>
      <c r="M20" s="17"/>
    </row>
    <row r="21" spans="1:13" ht="12.75">
      <c r="A21" s="14"/>
      <c r="B21" s="27"/>
      <c r="C21" s="27"/>
      <c r="D21" s="13"/>
      <c r="E21" s="13"/>
      <c r="F21" s="13"/>
      <c r="G21" s="13"/>
      <c r="H21" s="14"/>
      <c r="I21" s="14"/>
      <c r="J21" s="14"/>
      <c r="K21" s="25"/>
      <c r="L21" s="16"/>
      <c r="M21" s="17"/>
    </row>
    <row r="22" spans="1:13" ht="12.75">
      <c r="A22" s="14"/>
      <c r="B22" s="27"/>
      <c r="C22" s="27"/>
      <c r="D22" s="13"/>
      <c r="E22" s="13"/>
      <c r="F22" s="13"/>
      <c r="G22" s="13"/>
      <c r="H22" s="14"/>
      <c r="I22" s="14"/>
      <c r="J22" s="14"/>
      <c r="K22" s="25"/>
      <c r="L22" s="16"/>
      <c r="M22" s="17"/>
    </row>
    <row r="23" spans="11:13" ht="12.75">
      <c r="K23" s="3"/>
      <c r="M23" s="5"/>
    </row>
    <row r="24" spans="1:13" ht="12.75">
      <c r="A24" s="10"/>
      <c r="K24" s="3"/>
      <c r="M24" s="5"/>
    </row>
    <row r="25" spans="4:13" ht="12.75">
      <c r="D25" s="11"/>
      <c r="K25" s="3"/>
      <c r="M25" s="5"/>
    </row>
    <row r="26" spans="11:13" ht="12.75">
      <c r="K26" s="3"/>
      <c r="M26" s="5"/>
    </row>
    <row r="27" spans="11:13" ht="12.75">
      <c r="K27" s="3"/>
      <c r="M27" s="5"/>
    </row>
    <row r="28" spans="11:13" ht="12.75">
      <c r="K28" s="3"/>
      <c r="M28" s="5"/>
    </row>
    <row r="29" spans="11:13" ht="12.75">
      <c r="K29" s="3"/>
      <c r="M29" s="5"/>
    </row>
    <row r="30" spans="11:13" ht="12.75">
      <c r="K30" s="3"/>
      <c r="M30" s="5"/>
    </row>
    <row r="31" spans="11:13" ht="12.75">
      <c r="K31" s="3"/>
      <c r="M31" s="5"/>
    </row>
    <row r="32" spans="11:13" ht="12.75">
      <c r="K32" s="3"/>
      <c r="M32" s="5"/>
    </row>
    <row r="34" ht="9" customHeight="1"/>
    <row r="35" spans="2:7" ht="20.25" customHeight="1" hidden="1">
      <c r="B35" s="9">
        <f>MIN(B3:B32)</f>
        <v>31</v>
      </c>
      <c r="C35" s="9">
        <f>MAX(C3:C32)</f>
        <v>35</v>
      </c>
      <c r="D35">
        <f>MAX(D3:D32)</f>
        <v>23</v>
      </c>
      <c r="E35">
        <f>MIN(E3:E32)</f>
        <v>13.5</v>
      </c>
      <c r="F35">
        <f>MAX(F3:F32)</f>
        <v>28.174</v>
      </c>
      <c r="G35">
        <f>MAX(G3:G32)</f>
        <v>12.420000000000002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14" sqref="K14:M22"/>
    </sheetView>
  </sheetViews>
  <sheetFormatPr defaultColWidth="9.140625" defaultRowHeight="12.75"/>
  <cols>
    <col min="1" max="1" width="27.421875" style="0" customWidth="1"/>
    <col min="2" max="2" width="9.7109375" style="9" bestFit="1" customWidth="1"/>
    <col min="3" max="3" width="10.28125" style="9" bestFit="1" customWidth="1"/>
    <col min="4" max="4" width="14.8515625" style="0" customWidth="1"/>
    <col min="5" max="5" width="10.57421875" style="0" customWidth="1"/>
    <col min="6" max="6" width="10.8515625" style="0" customWidth="1"/>
    <col min="7" max="7" width="15.421875" style="0" customWidth="1"/>
    <col min="8" max="8" width="4.421875" style="0" customWidth="1"/>
    <col min="9" max="9" width="4.57421875" style="0" customWidth="1"/>
    <col min="10" max="10" width="4.28125" style="0" customWidth="1"/>
    <col min="11" max="11" width="8.8515625" style="0" customWidth="1"/>
    <col min="12" max="12" width="0.5625" style="6" hidden="1" customWidth="1"/>
    <col min="13" max="13" width="8.140625" style="4" customWidth="1"/>
  </cols>
  <sheetData>
    <row r="1" spans="1:8" ht="27" customHeight="1">
      <c r="A1" s="90" t="s">
        <v>4</v>
      </c>
      <c r="B1" s="90"/>
      <c r="C1" s="90"/>
      <c r="D1" s="90"/>
      <c r="E1" s="90"/>
      <c r="F1" s="90"/>
      <c r="G1" s="24" t="s">
        <v>14</v>
      </c>
      <c r="H1" s="24">
        <v>180</v>
      </c>
    </row>
    <row r="2" spans="1:13" ht="12.75">
      <c r="A2" s="19" t="s">
        <v>20</v>
      </c>
      <c r="B2" s="29" t="s">
        <v>6</v>
      </c>
      <c r="C2" s="29" t="s">
        <v>5</v>
      </c>
      <c r="D2" s="30" t="s">
        <v>13</v>
      </c>
      <c r="E2" s="30" t="s">
        <v>10</v>
      </c>
      <c r="F2" s="30" t="s">
        <v>11</v>
      </c>
      <c r="G2" s="30" t="s">
        <v>12</v>
      </c>
      <c r="H2" s="14"/>
      <c r="I2" s="14"/>
      <c r="J2" s="14"/>
      <c r="K2" s="25" t="s">
        <v>0</v>
      </c>
      <c r="L2" s="16" t="s">
        <v>7</v>
      </c>
      <c r="M2" s="18" t="s">
        <v>7</v>
      </c>
    </row>
    <row r="3" spans="1:13" ht="12.75">
      <c r="A3" s="14" t="str">
        <f>Список!A3</f>
        <v>Корягин Андрей</v>
      </c>
      <c r="B3" s="27">
        <v>47</v>
      </c>
      <c r="C3" s="27">
        <v>24</v>
      </c>
      <c r="D3" s="13">
        <f>IF(B3&gt;0,B3-C3,"")</f>
        <v>23</v>
      </c>
      <c r="E3" s="13">
        <f>IF(B3&gt;0,ROUND((H1/1000)/(B3/60/60),3),"")</f>
        <v>13.787</v>
      </c>
      <c r="F3" s="13">
        <f>IF(C3&gt;0,ROUND((H1/1000)/(C3/60/60),3),"")</f>
        <v>27</v>
      </c>
      <c r="G3" s="13">
        <f>IF(B3&gt;0,F3-E3,"")</f>
        <v>13.213</v>
      </c>
      <c r="H3" s="14"/>
      <c r="I3" s="14"/>
      <c r="J3" s="14"/>
      <c r="K3" s="25">
        <f>IF(B3&gt;0,ROUND((250*F3/F35)+(250*E35/E3)+(500*G3/G35),0),0)</f>
        <v>937</v>
      </c>
      <c r="L3" s="16">
        <f>RANK(K3,K3:K32,0)</f>
        <v>1</v>
      </c>
      <c r="M3" s="17" t="str">
        <f>IF(L3&lt;4,ROMAN(L3),L3)</f>
        <v>I</v>
      </c>
    </row>
    <row r="4" spans="1:13" ht="12.75">
      <c r="A4" s="14" t="str">
        <f>Список!A4</f>
        <v>Грисенко Александр</v>
      </c>
      <c r="B4" s="27">
        <v>52</v>
      </c>
      <c r="C4" s="27">
        <v>35</v>
      </c>
      <c r="D4" s="13">
        <f aca="true" t="shared" si="0" ref="D4:D22">IF(B4&gt;0,B4-C4,"")</f>
        <v>17</v>
      </c>
      <c r="E4" s="13">
        <f>IF(B4&gt;0,ROUND((H1/1000)/(B4/60/60),3),"")</f>
        <v>12.462</v>
      </c>
      <c r="F4" s="13">
        <f>IF(C4&gt;0,ROUND((H1/1000)/(C4/60/60),3),"")</f>
        <v>18.514</v>
      </c>
      <c r="G4" s="13">
        <f aca="true" t="shared" si="1" ref="G4:G22">IF(B4&gt;0,F4-E4,"")</f>
        <v>6.052</v>
      </c>
      <c r="H4" s="14"/>
      <c r="I4" s="14"/>
      <c r="J4" s="14"/>
      <c r="K4" s="25">
        <f>IF(B4&gt;0,ROUND((250*F4/F35)+(250*E35/E4)+(500*G4/G35),0),0)</f>
        <v>618</v>
      </c>
      <c r="L4" s="16">
        <f>RANK(K4,K3:K32,0)</f>
        <v>10</v>
      </c>
      <c r="M4" s="17">
        <f aca="true" t="shared" si="2" ref="M4:M13">IF(L4&lt;4,ROMAN(L4),L4)</f>
        <v>10</v>
      </c>
    </row>
    <row r="5" spans="1:13" ht="12.75">
      <c r="A5" s="14" t="str">
        <f>Список!A5</f>
        <v>Дашкин Олег</v>
      </c>
      <c r="B5" s="27">
        <v>41</v>
      </c>
      <c r="C5" s="27">
        <v>25</v>
      </c>
      <c r="D5" s="13">
        <f t="shared" si="0"/>
        <v>16</v>
      </c>
      <c r="E5" s="13">
        <f>IF(B5&gt;0,ROUND((H1/1000)/(B5/60/60),3),"")</f>
        <v>15.805</v>
      </c>
      <c r="F5" s="13">
        <f>IF(C5&gt;0,ROUND((H1/1000)/(C5/60/60),3),"")</f>
        <v>25.92</v>
      </c>
      <c r="G5" s="13">
        <f t="shared" si="1"/>
        <v>10.115000000000002</v>
      </c>
      <c r="H5" s="14"/>
      <c r="I5" s="14"/>
      <c r="J5" s="14"/>
      <c r="K5" s="25">
        <f>IF(B5&gt;0,ROUND((250*F5/F35)+(250*E35/E5)+(500*G5/G35),0),0)</f>
        <v>785</v>
      </c>
      <c r="L5" s="16">
        <f>RANK(K5,K3:K32,0)</f>
        <v>5</v>
      </c>
      <c r="M5" s="17">
        <f t="shared" si="2"/>
        <v>5</v>
      </c>
    </row>
    <row r="6" spans="1:13" ht="12.75">
      <c r="A6" s="14" t="str">
        <f>Список!A6</f>
        <v>Белый Владимир</v>
      </c>
      <c r="B6" s="27">
        <v>40</v>
      </c>
      <c r="C6" s="27">
        <v>22</v>
      </c>
      <c r="D6" s="13">
        <f t="shared" si="0"/>
        <v>18</v>
      </c>
      <c r="E6" s="13">
        <f>IF(B6&gt;0,ROUND((H1/1000)/(B6/60/60),3),"")</f>
        <v>16.2</v>
      </c>
      <c r="F6" s="13">
        <f>IF(C6&gt;0,ROUND((H1/1000)/(C6/60/60),3),"")</f>
        <v>29.455</v>
      </c>
      <c r="G6" s="13">
        <f t="shared" si="1"/>
        <v>13.254999999999999</v>
      </c>
      <c r="H6" s="14"/>
      <c r="I6" s="14"/>
      <c r="J6" s="14"/>
      <c r="K6" s="25">
        <f>IF(B6&gt;0,ROUND((250*F6/F35)+(250*E35/E6)+(500*G6/G35),0),0)</f>
        <v>929</v>
      </c>
      <c r="L6" s="16">
        <f>RANK(K6,K3:K32,0)</f>
        <v>2</v>
      </c>
      <c r="M6" s="17" t="str">
        <f t="shared" si="2"/>
        <v>II</v>
      </c>
    </row>
    <row r="7" spans="1:13" ht="12.75">
      <c r="A7" s="14" t="str">
        <f>Список!A7</f>
        <v>Ярина Михаил</v>
      </c>
      <c r="B7" s="27">
        <v>56</v>
      </c>
      <c r="C7" s="27">
        <v>29</v>
      </c>
      <c r="D7" s="13">
        <f t="shared" si="0"/>
        <v>27</v>
      </c>
      <c r="E7" s="13">
        <f>IF(B7&gt;0,ROUND((H1/1000)/(B7/60/60),3),"")</f>
        <v>11.571</v>
      </c>
      <c r="F7" s="13">
        <f>IF(C7&gt;0,ROUND((H1/1000)/(C7/60/60),3),"")</f>
        <v>22.345</v>
      </c>
      <c r="G7" s="13">
        <f t="shared" si="1"/>
        <v>10.774</v>
      </c>
      <c r="H7" s="14"/>
      <c r="I7" s="14"/>
      <c r="J7" s="14"/>
      <c r="K7" s="25">
        <f>IF(B7&gt;0,ROUND((250*F7/F35)+(250*E35/E7)+(500*G7/G35),0),0)</f>
        <v>846</v>
      </c>
      <c r="L7" s="16">
        <f>RANK(K7,K3:K32,0)</f>
        <v>3</v>
      </c>
      <c r="M7" s="17" t="str">
        <f t="shared" si="2"/>
        <v>III</v>
      </c>
    </row>
    <row r="8" spans="1:13" ht="12.75">
      <c r="A8" s="14" t="str">
        <f>Список!A8</f>
        <v>Раков Алексей</v>
      </c>
      <c r="B8" s="27">
        <v>41</v>
      </c>
      <c r="C8" s="27">
        <v>27</v>
      </c>
      <c r="D8" s="13">
        <f t="shared" si="0"/>
        <v>14</v>
      </c>
      <c r="E8" s="13">
        <f>IF(B8&gt;0,ROUND((H1/1000)/(B8/60/60),3),"")</f>
        <v>15.805</v>
      </c>
      <c r="F8" s="13">
        <f>IF(C8&gt;0,ROUND((H1/1000)/(C8/60/60),3),"")</f>
        <v>24</v>
      </c>
      <c r="G8" s="13">
        <f t="shared" si="1"/>
        <v>8.195</v>
      </c>
      <c r="H8" s="14"/>
      <c r="I8" s="14"/>
      <c r="J8" s="14"/>
      <c r="K8" s="25">
        <f>IF(B8&gt;0,ROUND((250*F8/F35)+(250*E35/E8)+(500*G8/G35),0),0)</f>
        <v>696</v>
      </c>
      <c r="L8" s="16">
        <f>RANK(K8,K3:K32,0)</f>
        <v>7</v>
      </c>
      <c r="M8" s="17">
        <f t="shared" si="2"/>
        <v>7</v>
      </c>
    </row>
    <row r="9" spans="1:13" ht="12.75">
      <c r="A9" s="14" t="str">
        <f>Список!A9</f>
        <v>Яворский Владимир</v>
      </c>
      <c r="B9" s="27">
        <v>49</v>
      </c>
      <c r="C9" s="27">
        <v>29</v>
      </c>
      <c r="D9" s="13">
        <f t="shared" si="0"/>
        <v>20</v>
      </c>
      <c r="E9" s="13">
        <f>IF(B9&gt;0,ROUND((H1/1000)/(B9/60/60),3),"")</f>
        <v>13.224</v>
      </c>
      <c r="F9" s="13">
        <f>IF(C9&gt;0,ROUND((H1/1000)/(C9/60/60),3),"")</f>
        <v>22.345</v>
      </c>
      <c r="G9" s="13">
        <f t="shared" si="1"/>
        <v>9.120999999999999</v>
      </c>
      <c r="H9" s="14"/>
      <c r="I9" s="14"/>
      <c r="J9" s="14"/>
      <c r="K9" s="25">
        <f>IF(B9&gt;0,ROUND((250*F9/F35)+(250*E35/E9)+(500*G9/G35),0),0)</f>
        <v>752</v>
      </c>
      <c r="L9" s="16">
        <f>RANK(K9,K3:K32,0)</f>
        <v>6</v>
      </c>
      <c r="M9" s="17">
        <f t="shared" si="2"/>
        <v>6</v>
      </c>
    </row>
    <row r="10" spans="1:13" ht="12.75">
      <c r="A10" s="14" t="str">
        <f>Список!A10</f>
        <v>Прокоп Александр</v>
      </c>
      <c r="B10" s="27">
        <v>53</v>
      </c>
      <c r="C10" s="27">
        <v>28</v>
      </c>
      <c r="D10" s="13">
        <f t="shared" si="0"/>
        <v>25</v>
      </c>
      <c r="E10" s="13">
        <f>IF(B10&gt;0,ROUND((H1/1000)/(B10/60/60),3),"")</f>
        <v>12.226</v>
      </c>
      <c r="F10" s="13">
        <f>IF(C10&gt;0,ROUND((H1/1000)/(C10/60/60),3),"")</f>
        <v>23.143</v>
      </c>
      <c r="G10" s="13">
        <f t="shared" si="1"/>
        <v>10.917</v>
      </c>
      <c r="H10" s="14"/>
      <c r="I10" s="14"/>
      <c r="J10" s="14"/>
      <c r="K10" s="25">
        <f>IF(B10&gt;0,ROUND((250*F10/F35)+(250*E35/E10)+(500*G10/G35),0),0)</f>
        <v>845</v>
      </c>
      <c r="L10" s="16">
        <f>RANK(K10,K3:K32,0)</f>
        <v>4</v>
      </c>
      <c r="M10" s="17">
        <f t="shared" si="2"/>
        <v>4</v>
      </c>
    </row>
    <row r="11" spans="1:13" ht="12.75">
      <c r="A11" s="14" t="str">
        <f>Список!A11</f>
        <v>Жарко Виктор</v>
      </c>
      <c r="B11" s="27">
        <v>41</v>
      </c>
      <c r="C11" s="27">
        <v>29</v>
      </c>
      <c r="D11" s="13">
        <f t="shared" si="0"/>
        <v>12</v>
      </c>
      <c r="E11" s="13">
        <f>IF(B11&gt;0,ROUND((H1/1000)/(B11/60/60),3),"")</f>
        <v>15.805</v>
      </c>
      <c r="F11" s="13">
        <f>IF(C11&gt;0,ROUND((H1/1000)/(C11/60/60),3),"")</f>
        <v>22.345</v>
      </c>
      <c r="G11" s="13">
        <f t="shared" si="1"/>
        <v>6.539999999999999</v>
      </c>
      <c r="H11" s="14"/>
      <c r="I11" s="14"/>
      <c r="J11" s="14"/>
      <c r="K11" s="25">
        <f>IF(B11&gt;0,ROUND((250*F11/F35)+(250*E35/E11)+(500*G11/G35),0),0)</f>
        <v>619</v>
      </c>
      <c r="L11" s="16">
        <f>RANK(K11,K3:K32,0)</f>
        <v>9</v>
      </c>
      <c r="M11" s="17">
        <f t="shared" si="2"/>
        <v>9</v>
      </c>
    </row>
    <row r="12" spans="1:13" ht="12.75">
      <c r="A12" s="14" t="str">
        <f>Список!A12</f>
        <v>Гусак Владимир</v>
      </c>
      <c r="B12" s="27">
        <v>0</v>
      </c>
      <c r="C12" s="27">
        <v>0</v>
      </c>
      <c r="D12" s="13">
        <f t="shared" si="0"/>
      </c>
      <c r="E12" s="13">
        <f>IF(B12&gt;0,ROUND((H1/1000)/(B12/60/60),3),"")</f>
      </c>
      <c r="F12" s="13">
        <f>IF(C12&gt;0,ROUND((H1/1000)/(C12/60/60),3),"")</f>
      </c>
      <c r="G12" s="13">
        <f t="shared" si="1"/>
      </c>
      <c r="H12" s="14"/>
      <c r="I12" s="14"/>
      <c r="J12" s="14"/>
      <c r="K12" s="25">
        <f>IF(B12&gt;0,ROUND((250*F12/F35)+(250*E35/E12)+(500*G12/G35),0),0)</f>
        <v>0</v>
      </c>
      <c r="L12" s="16">
        <f>RANK(K12,K3:K32,0)</f>
        <v>11</v>
      </c>
      <c r="M12" s="17">
        <f t="shared" si="2"/>
        <v>11</v>
      </c>
    </row>
    <row r="13" spans="1:13" ht="12.75">
      <c r="A13" s="14" t="str">
        <f>Список!A13</f>
        <v>Астахов Максим</v>
      </c>
      <c r="B13" s="27">
        <v>41</v>
      </c>
      <c r="C13" s="27">
        <v>28</v>
      </c>
      <c r="D13" s="13">
        <f t="shared" si="0"/>
        <v>13</v>
      </c>
      <c r="E13" s="13">
        <f>IF(B13&gt;0,ROUND((H1/1000)/(B13/60/60),3),"")</f>
        <v>15.805</v>
      </c>
      <c r="F13" s="13">
        <f>IF(C13&gt;0,ROUND((H1/1000)/(C13/60/60),3),"")</f>
        <v>23.143</v>
      </c>
      <c r="G13" s="13">
        <f t="shared" si="1"/>
        <v>7.338000000000001</v>
      </c>
      <c r="H13" s="14"/>
      <c r="I13" s="14"/>
      <c r="J13" s="14"/>
      <c r="K13" s="25">
        <f>IF(B13&gt;0,ROUND((250*F13/F35)+(250*E35/E13)+(500*G13/G35),0),0)</f>
        <v>656</v>
      </c>
      <c r="L13" s="16">
        <f>RANK(K13,K3:K32,0)</f>
        <v>8</v>
      </c>
      <c r="M13" s="17">
        <f t="shared" si="2"/>
        <v>8</v>
      </c>
    </row>
    <row r="14" spans="1:13" ht="12.75">
      <c r="A14" s="14" t="str">
        <f>Список!A14</f>
        <v>Облог Юрий</v>
      </c>
      <c r="B14" s="27">
        <v>0</v>
      </c>
      <c r="C14" s="27">
        <v>0</v>
      </c>
      <c r="D14" s="13">
        <f t="shared" si="0"/>
      </c>
      <c r="E14" s="13">
        <f>IF(B14&gt;0,ROUND((H1/1000)/(B14/60/60),3),"")</f>
      </c>
      <c r="F14" s="13">
        <f>IF(C14&gt;0,ROUND((H1/1000)/(C14/60/60),3),"")</f>
      </c>
      <c r="G14" s="13">
        <f t="shared" si="1"/>
      </c>
      <c r="H14" s="14"/>
      <c r="I14" s="14"/>
      <c r="J14" s="14"/>
      <c r="K14" s="25"/>
      <c r="L14" s="16"/>
      <c r="M14" s="17"/>
    </row>
    <row r="15" spans="1:13" ht="12.75">
      <c r="A15" s="14"/>
      <c r="B15" s="27"/>
      <c r="C15" s="27"/>
      <c r="D15" s="13">
        <f t="shared" si="0"/>
      </c>
      <c r="E15" s="13">
        <f>IF(B15&gt;0,ROUND((H1/1000)/(B15/60/60),3),"")</f>
      </c>
      <c r="F15" s="13">
        <f>IF(C15&gt;0,ROUND((H1/1000)/(C15/60/60),3),"")</f>
      </c>
      <c r="G15" s="13">
        <f t="shared" si="1"/>
      </c>
      <c r="H15" s="14"/>
      <c r="I15" s="14"/>
      <c r="J15" s="14"/>
      <c r="K15" s="25"/>
      <c r="L15" s="16"/>
      <c r="M15" s="17"/>
    </row>
    <row r="16" spans="1:13" ht="12.75">
      <c r="A16" s="14"/>
      <c r="B16" s="27"/>
      <c r="C16" s="27"/>
      <c r="D16" s="13">
        <f t="shared" si="0"/>
      </c>
      <c r="E16" s="13">
        <f>IF(B16&gt;0,ROUND((H1/1000)/(B16/60/60),3),"")</f>
      </c>
      <c r="F16" s="13">
        <f>IF(C16&gt;0,ROUND((H1/1000)/(C16/60/60),3),"")</f>
      </c>
      <c r="G16" s="13">
        <f t="shared" si="1"/>
      </c>
      <c r="H16" s="14"/>
      <c r="I16" s="14"/>
      <c r="J16" s="14"/>
      <c r="K16" s="25"/>
      <c r="L16" s="16"/>
      <c r="M16" s="17"/>
    </row>
    <row r="17" spans="1:13" ht="12.75">
      <c r="A17" s="14"/>
      <c r="B17" s="27"/>
      <c r="C17" s="27"/>
      <c r="D17" s="13">
        <f t="shared" si="0"/>
      </c>
      <c r="E17" s="13">
        <f>IF(B17&gt;0,ROUND((H1/1000)/(B17/60/60),3),"")</f>
      </c>
      <c r="F17" s="13">
        <f>IF(C17&gt;0,ROUND((H1/1000)/(C17/60/60),3),"")</f>
      </c>
      <c r="G17" s="13">
        <f t="shared" si="1"/>
      </c>
      <c r="H17" s="14"/>
      <c r="I17" s="14"/>
      <c r="J17" s="14"/>
      <c r="K17" s="25"/>
      <c r="L17" s="16"/>
      <c r="M17" s="17"/>
    </row>
    <row r="18" spans="1:13" ht="12.75">
      <c r="A18" s="14"/>
      <c r="B18" s="27"/>
      <c r="C18" s="27"/>
      <c r="D18" s="13">
        <f t="shared" si="0"/>
      </c>
      <c r="E18" s="13">
        <f>IF(B18&gt;0,ROUND((H1/1000)/(B18/60/60),3),"")</f>
      </c>
      <c r="F18" s="13">
        <f>IF(C18&gt;0,ROUND((H1/1000)/(C18/60/60),3),"")</f>
      </c>
      <c r="G18" s="13">
        <f t="shared" si="1"/>
      </c>
      <c r="H18" s="14"/>
      <c r="I18" s="14"/>
      <c r="J18" s="14"/>
      <c r="K18" s="25"/>
      <c r="L18" s="16"/>
      <c r="M18" s="17"/>
    </row>
    <row r="19" spans="1:13" ht="12.75">
      <c r="A19" s="14"/>
      <c r="B19" s="27"/>
      <c r="C19" s="27"/>
      <c r="D19" s="13">
        <f t="shared" si="0"/>
      </c>
      <c r="E19" s="13">
        <f>IF(B19&gt;0,ROUND((H1/1000)/(B19/60/60),3),"")</f>
      </c>
      <c r="F19" s="13">
        <f>IF(C19&gt;0,ROUND((H1/1000)/(C19/60/60),3),"")</f>
      </c>
      <c r="G19" s="13">
        <f t="shared" si="1"/>
      </c>
      <c r="H19" s="14"/>
      <c r="I19" s="14"/>
      <c r="J19" s="14"/>
      <c r="K19" s="25"/>
      <c r="L19" s="16"/>
      <c r="M19" s="17"/>
    </row>
    <row r="20" spans="1:13" ht="12.75">
      <c r="A20" s="14"/>
      <c r="B20" s="27"/>
      <c r="C20" s="27"/>
      <c r="D20" s="13">
        <f t="shared" si="0"/>
      </c>
      <c r="E20" s="13">
        <f>IF(B20&gt;0,ROUND((H1/1000)/(B20/60/60),3),"")</f>
      </c>
      <c r="F20" s="13">
        <f>IF(C20&gt;0,ROUND((H1/1000)/(C20/60/60),3),"")</f>
      </c>
      <c r="G20" s="13">
        <f t="shared" si="1"/>
      </c>
      <c r="H20" s="14"/>
      <c r="I20" s="14"/>
      <c r="J20" s="14"/>
      <c r="K20" s="25"/>
      <c r="L20" s="16"/>
      <c r="M20" s="17"/>
    </row>
    <row r="21" spans="1:13" ht="12.75">
      <c r="A21" s="14"/>
      <c r="B21" s="27"/>
      <c r="C21" s="27"/>
      <c r="D21" s="13">
        <f t="shared" si="0"/>
      </c>
      <c r="E21" s="13">
        <f>IF(B21&gt;0,ROUND((H1/1000)/(B21/60/60),3),"")</f>
      </c>
      <c r="F21" s="13">
        <f>IF(C21&gt;0,ROUND((H1/1000)/(C21/60/60),3),"")</f>
      </c>
      <c r="G21" s="13">
        <f t="shared" si="1"/>
      </c>
      <c r="H21" s="14"/>
      <c r="I21" s="14"/>
      <c r="J21" s="14"/>
      <c r="K21" s="25"/>
      <c r="L21" s="16"/>
      <c r="M21" s="17"/>
    </row>
    <row r="22" spans="1:13" ht="12.75">
      <c r="A22" s="14"/>
      <c r="B22" s="27"/>
      <c r="C22" s="27"/>
      <c r="D22" s="13">
        <f t="shared" si="0"/>
      </c>
      <c r="E22" s="13">
        <f>IF(B22&gt;0,ROUND((H1/1000)/(B22/60/60),3),"")</f>
      </c>
      <c r="F22" s="13">
        <f>IF(C22&gt;0,ROUND((H1/1000)/(C22/60/60),3),"")</f>
      </c>
      <c r="G22" s="13">
        <f t="shared" si="1"/>
      </c>
      <c r="H22" s="14"/>
      <c r="I22" s="14"/>
      <c r="J22" s="14"/>
      <c r="K22" s="25"/>
      <c r="L22" s="16"/>
      <c r="M22" s="17"/>
    </row>
    <row r="23" spans="11:13" ht="12.75">
      <c r="K23" s="3"/>
      <c r="M23" s="5"/>
    </row>
    <row r="24" spans="1:13" ht="12.75">
      <c r="A24" s="10" t="s">
        <v>19</v>
      </c>
      <c r="D24" t="s">
        <v>21</v>
      </c>
      <c r="K24" s="3"/>
      <c r="M24" s="5"/>
    </row>
    <row r="25" spans="4:13" ht="12.75">
      <c r="D25" s="11"/>
      <c r="K25" s="3"/>
      <c r="M25" s="5"/>
    </row>
    <row r="26" spans="11:13" ht="12.75">
      <c r="K26" s="3"/>
      <c r="M26" s="5"/>
    </row>
    <row r="27" spans="4:13" ht="12.75">
      <c r="D27" t="s">
        <v>22</v>
      </c>
      <c r="K27" s="3"/>
      <c r="M27" s="5"/>
    </row>
    <row r="28" spans="4:13" ht="12.75">
      <c r="D28" t="s">
        <v>23</v>
      </c>
      <c r="K28" s="3"/>
      <c r="M28" s="5"/>
    </row>
    <row r="29" spans="4:13" ht="12.75">
      <c r="D29" t="s">
        <v>24</v>
      </c>
      <c r="K29" s="3"/>
      <c r="M29" s="5"/>
    </row>
    <row r="30" spans="4:13" ht="12.75">
      <c r="D30" t="s">
        <v>25</v>
      </c>
      <c r="K30" s="3"/>
      <c r="M30" s="5"/>
    </row>
    <row r="31" spans="4:13" ht="12.75">
      <c r="D31" t="s">
        <v>26</v>
      </c>
      <c r="K31" s="3"/>
      <c r="M31" s="5"/>
    </row>
    <row r="32" spans="4:13" ht="12.75">
      <c r="D32" t="s">
        <v>27</v>
      </c>
      <c r="K32" s="3"/>
      <c r="M32" s="5"/>
    </row>
    <row r="33" ht="12.75">
      <c r="D33" t="s">
        <v>28</v>
      </c>
    </row>
    <row r="34" ht="13.5" customHeight="1"/>
    <row r="35" spans="2:7" ht="20.25" customHeight="1">
      <c r="B35" s="9">
        <f>MIN(B3:B32)</f>
        <v>0</v>
      </c>
      <c r="C35" s="9">
        <f>MAX(C3:C32)</f>
        <v>35</v>
      </c>
      <c r="D35">
        <f>MAX(D3:D32)</f>
        <v>27</v>
      </c>
      <c r="E35">
        <f>MIN(E3:E32)</f>
        <v>11.571</v>
      </c>
      <c r="F35">
        <f>MAX(F3:F32)</f>
        <v>29.455</v>
      </c>
      <c r="G35">
        <f>MAX(G3:G32)</f>
        <v>13.254999999999999</v>
      </c>
    </row>
  </sheetData>
  <mergeCells count="1">
    <mergeCell ref="A1:F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3" sqref="K3"/>
    </sheetView>
  </sheetViews>
  <sheetFormatPr defaultColWidth="9.140625" defaultRowHeight="12.75"/>
  <cols>
    <col min="1" max="1" width="27.421875" style="0" customWidth="1"/>
    <col min="2" max="2" width="9.7109375" style="9" bestFit="1" customWidth="1"/>
    <col min="3" max="3" width="10.28125" style="9" bestFit="1" customWidth="1"/>
    <col min="4" max="4" width="14.8515625" style="0" customWidth="1"/>
    <col min="5" max="5" width="10.57421875" style="0" customWidth="1"/>
    <col min="6" max="6" width="10.8515625" style="0" customWidth="1"/>
    <col min="7" max="7" width="15.421875" style="0" customWidth="1"/>
    <col min="8" max="8" width="4.421875" style="0" customWidth="1"/>
    <col min="9" max="9" width="4.57421875" style="0" customWidth="1"/>
    <col min="10" max="10" width="4.28125" style="0" customWidth="1"/>
    <col min="11" max="11" width="8.8515625" style="0" customWidth="1"/>
    <col min="12" max="12" width="0.5625" style="6" hidden="1" customWidth="1"/>
    <col min="13" max="13" width="8.140625" style="4" customWidth="1"/>
  </cols>
  <sheetData>
    <row r="1" spans="1:13" ht="27" customHeight="1">
      <c r="A1" s="91" t="s">
        <v>66</v>
      </c>
      <c r="B1" s="91"/>
      <c r="C1" s="91"/>
      <c r="D1" s="91"/>
      <c r="E1" s="91"/>
      <c r="F1" s="91"/>
      <c r="G1" s="65"/>
      <c r="H1" s="65"/>
      <c r="I1" s="14"/>
      <c r="J1" s="14"/>
      <c r="K1" s="14"/>
      <c r="L1" s="16"/>
      <c r="M1" s="66"/>
    </row>
    <row r="2" spans="1:13" ht="12.75">
      <c r="A2" s="19" t="s">
        <v>20</v>
      </c>
      <c r="B2" s="29"/>
      <c r="C2" s="29"/>
      <c r="D2" s="30"/>
      <c r="E2" s="30"/>
      <c r="F2" s="30"/>
      <c r="G2" s="30"/>
      <c r="H2" s="14"/>
      <c r="I2" s="14"/>
      <c r="J2" s="14"/>
      <c r="K2" s="25" t="s">
        <v>0</v>
      </c>
      <c r="L2" s="16" t="s">
        <v>7</v>
      </c>
      <c r="M2" s="18" t="s">
        <v>7</v>
      </c>
    </row>
    <row r="3" spans="1:13" ht="12.75">
      <c r="A3" s="14" t="str">
        <f>Список!A3</f>
        <v>Корягин Андрей</v>
      </c>
      <c r="B3" s="27"/>
      <c r="C3" s="27"/>
      <c r="D3" s="13"/>
      <c r="E3" s="13"/>
      <c r="F3" s="13"/>
      <c r="G3" s="13"/>
      <c r="H3" s="14"/>
      <c r="I3" s="14"/>
      <c r="J3" s="14"/>
      <c r="K3" s="25">
        <f>'Больше-Меньше'!K3+'Больше-Меньше2'!K3</f>
        <v>1917</v>
      </c>
      <c r="L3" s="16">
        <f>RANK(K3,K3:K32,0)</f>
        <v>1</v>
      </c>
      <c r="M3" s="17" t="str">
        <f>IF(L3&lt;4,ROMAN(L3),L3)</f>
        <v>I</v>
      </c>
    </row>
    <row r="4" spans="1:13" ht="12.75">
      <c r="A4" s="14" t="str">
        <f>Список!A4</f>
        <v>Грисенко Александр</v>
      </c>
      <c r="B4" s="27"/>
      <c r="C4" s="27"/>
      <c r="D4" s="13"/>
      <c r="E4" s="13"/>
      <c r="F4" s="13"/>
      <c r="G4" s="13"/>
      <c r="H4" s="14"/>
      <c r="I4" s="14"/>
      <c r="J4" s="14"/>
      <c r="K4" s="25">
        <f>'Больше-Меньше'!K4+'Больше-Меньше2'!K4</f>
        <v>1055</v>
      </c>
      <c r="L4" s="16">
        <f>RANK(K4,K3:K32,0)</f>
        <v>10</v>
      </c>
      <c r="M4" s="17">
        <f aca="true" t="shared" si="0" ref="M4:M16">IF(L4&lt;4,ROMAN(L4),L4)</f>
        <v>10</v>
      </c>
    </row>
    <row r="5" spans="1:13" ht="12.75">
      <c r="A5" s="14" t="str">
        <f>Список!A5</f>
        <v>Дашкин Олег</v>
      </c>
      <c r="B5" s="27"/>
      <c r="C5" s="27"/>
      <c r="D5" s="13"/>
      <c r="E5" s="13"/>
      <c r="F5" s="13"/>
      <c r="G5" s="13"/>
      <c r="H5" s="14"/>
      <c r="I5" s="14"/>
      <c r="J5" s="14"/>
      <c r="K5" s="25">
        <f>'Больше-Меньше'!K5+'Больше-Меньше2'!K5</f>
        <v>1302</v>
      </c>
      <c r="L5" s="16">
        <f>RANK(K5,K3:K32,0)</f>
        <v>8</v>
      </c>
      <c r="M5" s="17">
        <f t="shared" si="0"/>
        <v>8</v>
      </c>
    </row>
    <row r="6" spans="1:13" ht="12.75">
      <c r="A6" s="14" t="str">
        <f>Список!A6</f>
        <v>Белый Владимир</v>
      </c>
      <c r="B6" s="27"/>
      <c r="C6" s="27"/>
      <c r="D6" s="13"/>
      <c r="E6" s="13"/>
      <c r="F6" s="13"/>
      <c r="G6" s="13"/>
      <c r="H6" s="14"/>
      <c r="I6" s="14"/>
      <c r="J6" s="14"/>
      <c r="K6" s="25">
        <f>'Больше-Меньше'!K6+'Больше-Меньше2'!K6</f>
        <v>1869</v>
      </c>
      <c r="L6" s="16">
        <f>RANK(K6,K3:K32,0)</f>
        <v>2</v>
      </c>
      <c r="M6" s="17" t="str">
        <f t="shared" si="0"/>
        <v>II</v>
      </c>
    </row>
    <row r="7" spans="1:13" ht="12.75">
      <c r="A7" s="14" t="str">
        <f>Список!A7</f>
        <v>Ярина Михаил</v>
      </c>
      <c r="B7" s="27"/>
      <c r="C7" s="27"/>
      <c r="D7" s="13"/>
      <c r="E7" s="13"/>
      <c r="F7" s="13"/>
      <c r="G7" s="13"/>
      <c r="H7" s="14"/>
      <c r="I7" s="14"/>
      <c r="J7" s="14"/>
      <c r="K7" s="25">
        <f>'Больше-Меньше'!K7+'Больше-Меньше2'!K7</f>
        <v>1774</v>
      </c>
      <c r="L7" s="16">
        <f>RANK(K7,K3:K32,0)</f>
        <v>3</v>
      </c>
      <c r="M7" s="17" t="str">
        <f t="shared" si="0"/>
        <v>III</v>
      </c>
    </row>
    <row r="8" spans="1:13" ht="12.75">
      <c r="A8" s="14" t="str">
        <f>Список!A8</f>
        <v>Раков Алексей</v>
      </c>
      <c r="B8" s="27"/>
      <c r="C8" s="27"/>
      <c r="D8" s="13"/>
      <c r="E8" s="13"/>
      <c r="F8" s="13"/>
      <c r="G8" s="13"/>
      <c r="H8" s="14"/>
      <c r="I8" s="14"/>
      <c r="J8" s="14"/>
      <c r="K8" s="25">
        <f>'Больше-Меньше'!K8+'Больше-Меньше2'!K8</f>
        <v>1432</v>
      </c>
      <c r="L8" s="16">
        <f>RANK(K8,K3:K32,0)</f>
        <v>6</v>
      </c>
      <c r="M8" s="17">
        <f t="shared" si="0"/>
        <v>6</v>
      </c>
    </row>
    <row r="9" spans="1:13" ht="12.75">
      <c r="A9" s="14" t="str">
        <f>Список!A9</f>
        <v>Яворский Владимир</v>
      </c>
      <c r="B9" s="27"/>
      <c r="C9" s="27"/>
      <c r="D9" s="13"/>
      <c r="E9" s="13"/>
      <c r="F9" s="13"/>
      <c r="G9" s="13"/>
      <c r="H9" s="14"/>
      <c r="I9" s="14"/>
      <c r="J9" s="14"/>
      <c r="K9" s="25">
        <f>'Больше-Меньше'!K9+'Больше-Меньше2'!K9</f>
        <v>1621</v>
      </c>
      <c r="L9" s="16">
        <f>RANK(K9,K3:K32,0)</f>
        <v>5</v>
      </c>
      <c r="M9" s="17">
        <f t="shared" si="0"/>
        <v>5</v>
      </c>
    </row>
    <row r="10" spans="1:13" ht="12.75">
      <c r="A10" s="14" t="str">
        <f>Список!A10</f>
        <v>Прокоп Александр</v>
      </c>
      <c r="B10" s="27"/>
      <c r="C10" s="27"/>
      <c r="D10" s="13"/>
      <c r="E10" s="13"/>
      <c r="F10" s="13"/>
      <c r="G10" s="13"/>
      <c r="H10" s="14"/>
      <c r="I10" s="14"/>
      <c r="J10" s="14"/>
      <c r="K10" s="25">
        <f>'Больше-Меньше'!K10+'Больше-Меньше2'!K10</f>
        <v>1687</v>
      </c>
      <c r="L10" s="16">
        <f>RANK(K10,K3:K32,0)</f>
        <v>4</v>
      </c>
      <c r="M10" s="17">
        <f t="shared" si="0"/>
        <v>4</v>
      </c>
    </row>
    <row r="11" spans="1:13" ht="12.75">
      <c r="A11" s="14" t="str">
        <f>Список!A11</f>
        <v>Жарко Виктор</v>
      </c>
      <c r="B11" s="27"/>
      <c r="C11" s="27"/>
      <c r="D11" s="13"/>
      <c r="E11" s="13"/>
      <c r="F11" s="13"/>
      <c r="G11" s="13"/>
      <c r="H11" s="14"/>
      <c r="I11" s="14"/>
      <c r="J11" s="14"/>
      <c r="K11" s="25">
        <f>'Больше-Меньше'!K11+'Больше-Меньше2'!K11</f>
        <v>1353</v>
      </c>
      <c r="L11" s="16">
        <f>RANK(K11,K3:K32,0)</f>
        <v>7</v>
      </c>
      <c r="M11" s="17">
        <f t="shared" si="0"/>
        <v>7</v>
      </c>
    </row>
    <row r="12" spans="1:13" ht="12.75">
      <c r="A12" s="14" t="str">
        <f>Список!A12</f>
        <v>Гусак Владимир</v>
      </c>
      <c r="B12" s="27"/>
      <c r="C12" s="27"/>
      <c r="D12" s="13"/>
      <c r="E12" s="13"/>
      <c r="F12" s="13"/>
      <c r="G12" s="13"/>
      <c r="H12" s="14"/>
      <c r="I12" s="14"/>
      <c r="J12" s="14"/>
      <c r="K12" s="25">
        <f>'Больше-Меньше'!K12+'Больше-Меньше2'!K12</f>
        <v>0</v>
      </c>
      <c r="L12" s="16">
        <f>RANK(K12,K3:K32,0)</f>
        <v>11</v>
      </c>
      <c r="M12" s="17">
        <f t="shared" si="0"/>
        <v>11</v>
      </c>
    </row>
    <row r="13" spans="1:13" ht="12.75">
      <c r="A13" s="14" t="str">
        <f>Список!A13</f>
        <v>Астахов Максим</v>
      </c>
      <c r="B13" s="27"/>
      <c r="C13" s="27"/>
      <c r="D13" s="13"/>
      <c r="E13" s="13"/>
      <c r="F13" s="13"/>
      <c r="G13" s="13"/>
      <c r="H13" s="14"/>
      <c r="I13" s="14"/>
      <c r="J13" s="14"/>
      <c r="K13" s="25">
        <f>'Больше-Меньше'!K13+'Больше-Меньше2'!K13</f>
        <v>1206</v>
      </c>
      <c r="L13" s="16">
        <f>RANK(K13,K3:K32,0)</f>
        <v>9</v>
      </c>
      <c r="M13" s="17">
        <f t="shared" si="0"/>
        <v>9</v>
      </c>
    </row>
    <row r="14" spans="1:13" ht="12.75">
      <c r="A14" s="14" t="str">
        <f>Список!A14</f>
        <v>Облог Юрий</v>
      </c>
      <c r="B14" s="27"/>
      <c r="C14" s="27"/>
      <c r="D14" s="13"/>
      <c r="E14" s="13"/>
      <c r="F14" s="13"/>
      <c r="G14" s="13"/>
      <c r="H14" s="14"/>
      <c r="I14" s="14"/>
      <c r="J14" s="14"/>
      <c r="K14" s="25">
        <f>'Больше-Меньше'!K14+'Больше-Меньше2'!K14</f>
        <v>0</v>
      </c>
      <c r="L14" s="16">
        <f>RANK(K14,K3:K32,0)</f>
        <v>11</v>
      </c>
      <c r="M14" s="17">
        <f t="shared" si="0"/>
        <v>11</v>
      </c>
    </row>
    <row r="15" spans="1:13" ht="12.75">
      <c r="A15" s="14">
        <f>Список!A15</f>
        <v>0</v>
      </c>
      <c r="B15" s="27"/>
      <c r="C15" s="27"/>
      <c r="D15" s="13"/>
      <c r="E15" s="13"/>
      <c r="F15" s="13"/>
      <c r="G15" s="13"/>
      <c r="H15" s="14"/>
      <c r="I15" s="14"/>
      <c r="J15" s="14"/>
      <c r="K15" s="25">
        <f>'Больше-Меньше'!K15+'Больше-Меньше2'!K15</f>
        <v>0</v>
      </c>
      <c r="L15" s="16">
        <f>RANK(K15,K3:K32,0)</f>
        <v>11</v>
      </c>
      <c r="M15" s="17">
        <f t="shared" si="0"/>
        <v>11</v>
      </c>
    </row>
    <row r="16" spans="1:13" ht="12.75">
      <c r="A16" s="14">
        <f>Список!A16</f>
        <v>0</v>
      </c>
      <c r="B16" s="27"/>
      <c r="C16" s="27"/>
      <c r="D16" s="13"/>
      <c r="E16" s="13"/>
      <c r="F16" s="13"/>
      <c r="G16" s="13"/>
      <c r="H16" s="14"/>
      <c r="I16" s="14"/>
      <c r="J16" s="14"/>
      <c r="K16" s="25">
        <f>'Больше-Меньше'!K16+'Больше-Меньше2'!K16</f>
        <v>0</v>
      </c>
      <c r="L16" s="16">
        <f>RANK(K16,K3:K32,0)</f>
        <v>11</v>
      </c>
      <c r="M16" s="17">
        <f t="shared" si="0"/>
        <v>11</v>
      </c>
    </row>
    <row r="17" spans="1:13" ht="12.75">
      <c r="A17" s="53"/>
      <c r="B17" s="64"/>
      <c r="C17" s="64"/>
      <c r="D17" s="52"/>
      <c r="E17" s="52"/>
      <c r="F17" s="52"/>
      <c r="G17" s="52"/>
      <c r="H17" s="53"/>
      <c r="I17" s="53"/>
      <c r="J17" s="53"/>
      <c r="K17" s="63"/>
      <c r="L17" s="55">
        <f>RANK(K17,K3:K32,0)</f>
        <v>11</v>
      </c>
      <c r="M17" s="43"/>
    </row>
    <row r="18" spans="1:13" ht="12.75">
      <c r="A18" s="53"/>
      <c r="B18" s="64"/>
      <c r="C18" s="64"/>
      <c r="D18" s="52"/>
      <c r="E18" s="52"/>
      <c r="F18" s="52"/>
      <c r="G18" s="52"/>
      <c r="H18" s="53"/>
      <c r="I18" s="53"/>
      <c r="J18" s="53"/>
      <c r="K18" s="63"/>
      <c r="L18" s="55">
        <f>RANK(K18,K3:K32,0)</f>
        <v>11</v>
      </c>
      <c r="M18" s="43"/>
    </row>
    <row r="19" spans="1:13" ht="12.75">
      <c r="A19" s="53"/>
      <c r="B19" s="64"/>
      <c r="C19" s="64"/>
      <c r="D19" s="52"/>
      <c r="E19" s="52"/>
      <c r="F19" s="52"/>
      <c r="G19" s="52"/>
      <c r="H19" s="53"/>
      <c r="I19" s="53"/>
      <c r="J19" s="53"/>
      <c r="K19" s="63"/>
      <c r="L19" s="55">
        <f>RANK(K19,K3:K32,0)</f>
        <v>11</v>
      </c>
      <c r="M19" s="43"/>
    </row>
    <row r="20" spans="1:13" ht="12.75">
      <c r="A20" s="53"/>
      <c r="B20" s="64"/>
      <c r="C20" s="64"/>
      <c r="D20" s="52"/>
      <c r="E20" s="52"/>
      <c r="F20" s="52"/>
      <c r="G20" s="52"/>
      <c r="H20" s="53"/>
      <c r="I20" s="53"/>
      <c r="J20" s="53"/>
      <c r="K20" s="63"/>
      <c r="L20" s="55">
        <f>RANK(K20,K3:K32,0)</f>
        <v>11</v>
      </c>
      <c r="M20" s="43"/>
    </row>
    <row r="21" spans="1:13" ht="12.75">
      <c r="A21" s="53"/>
      <c r="B21" s="64"/>
      <c r="C21" s="64"/>
      <c r="D21" s="52"/>
      <c r="E21" s="52"/>
      <c r="F21" s="52"/>
      <c r="G21" s="52"/>
      <c r="H21" s="53"/>
      <c r="I21" s="53"/>
      <c r="J21" s="53"/>
      <c r="K21" s="63"/>
      <c r="L21" s="55">
        <f>RANK(K21,K3:K32,0)</f>
        <v>11</v>
      </c>
      <c r="M21" s="43"/>
    </row>
    <row r="22" spans="1:13" ht="12.75">
      <c r="A22" s="53"/>
      <c r="B22" s="64"/>
      <c r="C22" s="64"/>
      <c r="D22" s="52"/>
      <c r="E22" s="52"/>
      <c r="F22" s="52"/>
      <c r="G22" s="52"/>
      <c r="H22" s="53"/>
      <c r="I22" s="53"/>
      <c r="J22" s="53"/>
      <c r="K22" s="63"/>
      <c r="L22" s="55">
        <f>RANK(K22,K3:K32,0)</f>
        <v>11</v>
      </c>
      <c r="M22" s="43"/>
    </row>
    <row r="23" spans="11:13" ht="12.75">
      <c r="K23" s="3"/>
      <c r="M23" s="5"/>
    </row>
    <row r="24" spans="1:13" ht="12.75">
      <c r="A24" s="10"/>
      <c r="K24" s="3"/>
      <c r="M24" s="5"/>
    </row>
    <row r="25" spans="4:13" ht="12.75">
      <c r="D25" s="11"/>
      <c r="K25" s="3"/>
      <c r="M25" s="5"/>
    </row>
    <row r="26" spans="11:13" ht="12.75">
      <c r="K26" s="3"/>
      <c r="M26" s="5"/>
    </row>
    <row r="27" spans="11:13" ht="12.75">
      <c r="K27" s="3"/>
      <c r="M27" s="5"/>
    </row>
    <row r="28" spans="11:13" ht="12.75">
      <c r="K28" s="3"/>
      <c r="M28" s="5"/>
    </row>
    <row r="29" spans="11:13" ht="12.75">
      <c r="K29" s="3"/>
      <c r="M29" s="5"/>
    </row>
    <row r="30" spans="11:13" ht="12.75">
      <c r="K30" s="3"/>
      <c r="M30" s="5"/>
    </row>
    <row r="31" spans="11:13" ht="12.75">
      <c r="K31" s="3"/>
      <c r="M31" s="5"/>
    </row>
    <row r="32" spans="11:13" ht="12.75">
      <c r="K32" s="3"/>
      <c r="M32" s="5"/>
    </row>
    <row r="34" ht="13.5" customHeight="1"/>
    <row r="35" spans="2:7" ht="20.25" customHeight="1">
      <c r="B35" s="9">
        <f>MIN(B3:B32)</f>
        <v>0</v>
      </c>
      <c r="C35" s="9">
        <f>MAX(C3:C32)</f>
        <v>0</v>
      </c>
      <c r="D35">
        <f>MAX(D3:D32)</f>
        <v>0</v>
      </c>
      <c r="E35">
        <f>MIN(E3:E32)</f>
        <v>0</v>
      </c>
      <c r="F35">
        <f>MAX(F3:F32)</f>
        <v>0</v>
      </c>
      <c r="G35">
        <f>MAX(G3:G32)</f>
        <v>0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D3" sqref="D3:D16"/>
    </sheetView>
  </sheetViews>
  <sheetFormatPr defaultColWidth="9.140625" defaultRowHeight="12.75"/>
  <cols>
    <col min="1" max="1" width="27.421875" style="0" customWidth="1"/>
    <col min="2" max="2" width="9.7109375" style="9" bestFit="1" customWidth="1"/>
    <col min="3" max="3" width="10.28125" style="9" bestFit="1" customWidth="1"/>
    <col min="4" max="4" width="14.8515625" style="0" customWidth="1"/>
    <col min="5" max="5" width="10.57421875" style="0" customWidth="1"/>
    <col min="6" max="6" width="10.8515625" style="0" customWidth="1"/>
    <col min="7" max="7" width="15.421875" style="0" customWidth="1"/>
    <col min="8" max="8" width="4.421875" style="0" customWidth="1"/>
    <col min="9" max="9" width="4.57421875" style="0" customWidth="1"/>
    <col min="10" max="10" width="4.28125" style="0" customWidth="1"/>
    <col min="11" max="11" width="8.8515625" style="0" customWidth="1"/>
    <col min="12" max="12" width="0.5625" style="6" hidden="1" customWidth="1"/>
    <col min="13" max="13" width="8.140625" style="4" customWidth="1"/>
  </cols>
  <sheetData>
    <row r="1" spans="1:8" ht="27" customHeight="1">
      <c r="A1" s="90" t="s">
        <v>62</v>
      </c>
      <c r="B1" s="90"/>
      <c r="C1" s="90"/>
      <c r="D1" s="90"/>
      <c r="E1" s="90"/>
      <c r="F1" s="90"/>
      <c r="G1" s="24"/>
      <c r="H1" s="24"/>
    </row>
    <row r="2" spans="1:13" ht="12.75">
      <c r="A2" s="19" t="s">
        <v>20</v>
      </c>
      <c r="B2" s="42" t="s">
        <v>31</v>
      </c>
      <c r="C2" s="42" t="s">
        <v>61</v>
      </c>
      <c r="D2" s="42" t="s">
        <v>17</v>
      </c>
      <c r="E2" s="30"/>
      <c r="F2" s="30"/>
      <c r="G2" s="30"/>
      <c r="H2" s="14"/>
      <c r="I2" s="14"/>
      <c r="J2" s="14"/>
      <c r="K2" s="25" t="s">
        <v>0</v>
      </c>
      <c r="L2" s="16" t="s">
        <v>7</v>
      </c>
      <c r="M2" s="18" t="s">
        <v>7</v>
      </c>
    </row>
    <row r="3" spans="1:13" ht="12.75">
      <c r="A3" s="14" t="str">
        <f>Список!A3</f>
        <v>Корягин Андрей</v>
      </c>
      <c r="B3" s="50">
        <f>Гонка!K3</f>
        <v>0</v>
      </c>
      <c r="C3" s="49">
        <v>0</v>
      </c>
      <c r="D3" s="49"/>
      <c r="E3" s="13"/>
      <c r="F3" s="13"/>
      <c r="G3" s="13"/>
      <c r="H3" s="14"/>
      <c r="I3" s="14"/>
      <c r="J3" s="14"/>
      <c r="K3" s="51">
        <f>SUM(B3:G3)</f>
        <v>0</v>
      </c>
      <c r="L3" s="16">
        <f>RANK(K3,K3:K32,0)</f>
        <v>1</v>
      </c>
      <c r="M3" s="17" t="str">
        <f>IF(L3&lt;4,ROMAN(L3),L3)</f>
        <v>I</v>
      </c>
    </row>
    <row r="4" spans="1:13" ht="12.75">
      <c r="A4" s="14" t="str">
        <f>Список!A4</f>
        <v>Грисенко Александр</v>
      </c>
      <c r="B4" s="50">
        <f>Гонка!K4</f>
        <v>0</v>
      </c>
      <c r="C4" s="49"/>
      <c r="D4" s="49"/>
      <c r="E4" s="13"/>
      <c r="F4" s="13"/>
      <c r="G4" s="13"/>
      <c r="H4" s="14"/>
      <c r="I4" s="14"/>
      <c r="J4" s="14"/>
      <c r="K4" s="51">
        <f aca="true" t="shared" si="0" ref="K4:K16">SUM(B4:G4)</f>
        <v>0</v>
      </c>
      <c r="L4" s="16">
        <f>RANK(K4,K3:K32,0)</f>
        <v>1</v>
      </c>
      <c r="M4" s="17" t="str">
        <f aca="true" t="shared" si="1" ref="M4:M16">IF(L4&lt;4,ROMAN(L4),L4)</f>
        <v>I</v>
      </c>
    </row>
    <row r="5" spans="1:13" ht="12.75">
      <c r="A5" s="14" t="str">
        <f>Список!A5</f>
        <v>Дашкин Олег</v>
      </c>
      <c r="B5" s="50">
        <f>Гонка!K5</f>
        <v>0</v>
      </c>
      <c r="C5" s="49"/>
      <c r="D5" s="49"/>
      <c r="E5" s="13"/>
      <c r="F5" s="13"/>
      <c r="G5" s="13"/>
      <c r="H5" s="14"/>
      <c r="I5" s="14"/>
      <c r="J5" s="14"/>
      <c r="K5" s="51">
        <f t="shared" si="0"/>
        <v>0</v>
      </c>
      <c r="L5" s="16">
        <f>RANK(K5,K3:K32,0)</f>
        <v>1</v>
      </c>
      <c r="M5" s="17" t="str">
        <f t="shared" si="1"/>
        <v>I</v>
      </c>
    </row>
    <row r="6" spans="1:13" ht="12.75">
      <c r="A6" s="14" t="str">
        <f>Список!A6</f>
        <v>Белый Владимир</v>
      </c>
      <c r="B6" s="50">
        <f>Гонка!K6</f>
        <v>0</v>
      </c>
      <c r="C6" s="49">
        <v>0</v>
      </c>
      <c r="D6" s="49"/>
      <c r="E6" s="13"/>
      <c r="F6" s="13"/>
      <c r="G6" s="13"/>
      <c r="H6" s="14"/>
      <c r="I6" s="14"/>
      <c r="J6" s="14"/>
      <c r="K6" s="51">
        <f t="shared" si="0"/>
        <v>0</v>
      </c>
      <c r="L6" s="16">
        <f>RANK(K6,K3:K32,0)</f>
        <v>1</v>
      </c>
      <c r="M6" s="17" t="str">
        <f t="shared" si="1"/>
        <v>I</v>
      </c>
    </row>
    <row r="7" spans="1:13" ht="12.75">
      <c r="A7" s="14" t="str">
        <f>Список!A7</f>
        <v>Ярина Михаил</v>
      </c>
      <c r="B7" s="50">
        <f>Гонка!K7</f>
        <v>0</v>
      </c>
      <c r="C7" s="49">
        <v>0</v>
      </c>
      <c r="D7" s="49"/>
      <c r="E7" s="13"/>
      <c r="F7" s="13"/>
      <c r="G7" s="13"/>
      <c r="H7" s="14"/>
      <c r="I7" s="14"/>
      <c r="J7" s="14"/>
      <c r="K7" s="51">
        <f t="shared" si="0"/>
        <v>0</v>
      </c>
      <c r="L7" s="16">
        <f>RANK(K7,K3:K32,0)</f>
        <v>1</v>
      </c>
      <c r="M7" s="17" t="str">
        <f t="shared" si="1"/>
        <v>I</v>
      </c>
    </row>
    <row r="8" spans="1:13" ht="12.75">
      <c r="A8" s="14" t="str">
        <f>Список!A8</f>
        <v>Раков Алексей</v>
      </c>
      <c r="B8" s="50">
        <f>Гонка!K8</f>
        <v>0</v>
      </c>
      <c r="C8" s="49"/>
      <c r="D8" s="49"/>
      <c r="E8" s="13"/>
      <c r="F8" s="13"/>
      <c r="G8" s="13"/>
      <c r="H8" s="14"/>
      <c r="I8" s="14"/>
      <c r="J8" s="14"/>
      <c r="K8" s="51">
        <f t="shared" si="0"/>
        <v>0</v>
      </c>
      <c r="L8" s="16">
        <f>RANK(K8,K3:K32,0)</f>
        <v>1</v>
      </c>
      <c r="M8" s="17" t="str">
        <f t="shared" si="1"/>
        <v>I</v>
      </c>
    </row>
    <row r="9" spans="1:13" ht="12.75">
      <c r="A9" s="14" t="str">
        <f>Список!A9</f>
        <v>Яворский Владимир</v>
      </c>
      <c r="B9" s="50">
        <f>Гонка!K9</f>
        <v>0</v>
      </c>
      <c r="C9" s="49">
        <v>0</v>
      </c>
      <c r="D9" s="49"/>
      <c r="E9" s="13"/>
      <c r="F9" s="13"/>
      <c r="G9" s="13"/>
      <c r="H9" s="14"/>
      <c r="I9" s="14"/>
      <c r="J9" s="14"/>
      <c r="K9" s="51">
        <f t="shared" si="0"/>
        <v>0</v>
      </c>
      <c r="L9" s="16">
        <f>RANK(K9,K3:K32,0)</f>
        <v>1</v>
      </c>
      <c r="M9" s="17" t="str">
        <f t="shared" si="1"/>
        <v>I</v>
      </c>
    </row>
    <row r="10" spans="1:13" ht="12.75">
      <c r="A10" s="14" t="str">
        <f>Список!A10</f>
        <v>Прокоп Александр</v>
      </c>
      <c r="B10" s="50">
        <f>Гонка!K10</f>
        <v>0</v>
      </c>
      <c r="C10" s="49"/>
      <c r="D10" s="49"/>
      <c r="E10" s="13"/>
      <c r="F10" s="13"/>
      <c r="G10" s="13"/>
      <c r="H10" s="14"/>
      <c r="I10" s="14"/>
      <c r="J10" s="14"/>
      <c r="K10" s="51">
        <f t="shared" si="0"/>
        <v>0</v>
      </c>
      <c r="L10" s="16">
        <f>RANK(K10,K3:K32,0)</f>
        <v>1</v>
      </c>
      <c r="M10" s="17" t="str">
        <f t="shared" si="1"/>
        <v>I</v>
      </c>
    </row>
    <row r="11" spans="1:13" ht="12.75">
      <c r="A11" s="14" t="str">
        <f>Список!A11</f>
        <v>Жарко Виктор</v>
      </c>
      <c r="B11" s="50">
        <f>Гонка!K11</f>
        <v>0</v>
      </c>
      <c r="C11" s="49"/>
      <c r="D11" s="49"/>
      <c r="E11" s="13"/>
      <c r="F11" s="13"/>
      <c r="G11" s="13"/>
      <c r="H11" s="14"/>
      <c r="I11" s="14"/>
      <c r="J11" s="14"/>
      <c r="K11" s="51">
        <f t="shared" si="0"/>
        <v>0</v>
      </c>
      <c r="L11" s="16">
        <f>RANK(K11,K3:K32,0)</f>
        <v>1</v>
      </c>
      <c r="M11" s="17" t="str">
        <f t="shared" si="1"/>
        <v>I</v>
      </c>
    </row>
    <row r="12" spans="1:13" ht="12.75">
      <c r="A12" s="14" t="str">
        <f>Список!A12</f>
        <v>Гусак Владимир</v>
      </c>
      <c r="B12" s="50">
        <f>Гонка!K12</f>
        <v>0</v>
      </c>
      <c r="C12" s="49">
        <v>0</v>
      </c>
      <c r="D12" s="49"/>
      <c r="E12" s="13"/>
      <c r="F12" s="13"/>
      <c r="G12" s="13"/>
      <c r="H12" s="14"/>
      <c r="I12" s="14"/>
      <c r="J12" s="14"/>
      <c r="K12" s="51">
        <f t="shared" si="0"/>
        <v>0</v>
      </c>
      <c r="L12" s="16">
        <f>RANK(K12,K3:K32,0)</f>
        <v>1</v>
      </c>
      <c r="M12" s="17" t="str">
        <f t="shared" si="1"/>
        <v>I</v>
      </c>
    </row>
    <row r="13" spans="1:13" ht="12.75">
      <c r="A13" s="14" t="str">
        <f>Список!A13</f>
        <v>Астахов Максим</v>
      </c>
      <c r="B13" s="50">
        <f>Гонка!K13</f>
        <v>0</v>
      </c>
      <c r="C13" s="49"/>
      <c r="D13" s="49"/>
      <c r="E13" s="13"/>
      <c r="F13" s="13"/>
      <c r="G13" s="13"/>
      <c r="H13" s="14"/>
      <c r="I13" s="14"/>
      <c r="J13" s="14"/>
      <c r="K13" s="51">
        <f t="shared" si="0"/>
        <v>0</v>
      </c>
      <c r="L13" s="16">
        <f>RANK(K13,K3:K32,0)</f>
        <v>1</v>
      </c>
      <c r="M13" s="17" t="str">
        <f t="shared" si="1"/>
        <v>I</v>
      </c>
    </row>
    <row r="14" spans="1:13" ht="12.75">
      <c r="A14" s="14" t="str">
        <f>Список!A14</f>
        <v>Облог Юрий</v>
      </c>
      <c r="B14" s="50">
        <f>Гонка!K14</f>
        <v>0</v>
      </c>
      <c r="C14" s="49"/>
      <c r="D14" s="49"/>
      <c r="E14" s="13"/>
      <c r="F14" s="13"/>
      <c r="G14" s="13"/>
      <c r="H14" s="14"/>
      <c r="I14" s="14"/>
      <c r="J14" s="14"/>
      <c r="K14" s="51">
        <f t="shared" si="0"/>
        <v>0</v>
      </c>
      <c r="L14" s="16">
        <f>RANK(K14,K3:K32,0)</f>
        <v>1</v>
      </c>
      <c r="M14" s="17" t="str">
        <f t="shared" si="1"/>
        <v>I</v>
      </c>
    </row>
    <row r="15" spans="1:13" ht="12.75">
      <c r="A15" s="14">
        <f>Список!A15</f>
        <v>0</v>
      </c>
      <c r="B15" s="50">
        <f>Гонка!K15</f>
        <v>0</v>
      </c>
      <c r="C15" s="49">
        <v>0</v>
      </c>
      <c r="D15" s="49"/>
      <c r="E15" s="13"/>
      <c r="F15" s="13"/>
      <c r="G15" s="13"/>
      <c r="H15" s="14"/>
      <c r="I15" s="14"/>
      <c r="J15" s="14"/>
      <c r="K15" s="51">
        <f t="shared" si="0"/>
        <v>0</v>
      </c>
      <c r="L15" s="16">
        <f>RANK(K15,K3:K32,0)</f>
        <v>1</v>
      </c>
      <c r="M15" s="17" t="str">
        <f t="shared" si="1"/>
        <v>I</v>
      </c>
    </row>
    <row r="16" spans="1:13" ht="12.75">
      <c r="A16" s="14">
        <f>Список!A16</f>
        <v>0</v>
      </c>
      <c r="B16" s="50">
        <f>Гонка!K16</f>
        <v>0</v>
      </c>
      <c r="C16" s="49"/>
      <c r="D16" s="49"/>
      <c r="E16" s="13"/>
      <c r="F16" s="13"/>
      <c r="G16" s="13"/>
      <c r="H16" s="14"/>
      <c r="I16" s="14"/>
      <c r="J16" s="14"/>
      <c r="K16" s="51">
        <f t="shared" si="0"/>
        <v>0</v>
      </c>
      <c r="L16" s="16">
        <f>RANK(K16,K3:K32,0)</f>
        <v>1</v>
      </c>
      <c r="M16" s="17" t="str">
        <f t="shared" si="1"/>
        <v>I</v>
      </c>
    </row>
    <row r="17" spans="1:13" ht="12.75">
      <c r="A17" s="53"/>
      <c r="B17" s="64"/>
      <c r="C17" s="64"/>
      <c r="D17" s="52"/>
      <c r="E17" s="52"/>
      <c r="F17" s="52"/>
      <c r="G17" s="52"/>
      <c r="H17" s="53"/>
      <c r="I17" s="53"/>
      <c r="J17" s="53"/>
      <c r="K17" s="63"/>
      <c r="L17" s="55"/>
      <c r="M17" s="43"/>
    </row>
    <row r="18" spans="1:13" ht="12.75">
      <c r="A18" s="53"/>
      <c r="B18" s="64"/>
      <c r="C18" s="64"/>
      <c r="D18" s="52"/>
      <c r="E18" s="52"/>
      <c r="F18" s="52"/>
      <c r="G18" s="52"/>
      <c r="H18" s="53"/>
      <c r="I18" s="53"/>
      <c r="J18" s="53"/>
      <c r="K18" s="63"/>
      <c r="L18" s="55"/>
      <c r="M18" s="43"/>
    </row>
    <row r="19" spans="1:13" ht="12.75">
      <c r="A19" s="53"/>
      <c r="B19" s="64"/>
      <c r="C19" s="64"/>
      <c r="D19" s="52"/>
      <c r="E19" s="52"/>
      <c r="F19" s="52"/>
      <c r="G19" s="52"/>
      <c r="H19" s="53"/>
      <c r="I19" s="53"/>
      <c r="J19" s="53"/>
      <c r="K19" s="63"/>
      <c r="L19" s="55"/>
      <c r="M19" s="43"/>
    </row>
    <row r="20" spans="1:13" ht="12.75">
      <c r="A20" s="53"/>
      <c r="B20" s="64"/>
      <c r="C20" s="64"/>
      <c r="D20" s="52"/>
      <c r="E20" s="52"/>
      <c r="F20" s="52"/>
      <c r="G20" s="52"/>
      <c r="H20" s="53"/>
      <c r="I20" s="53"/>
      <c r="J20" s="53"/>
      <c r="K20" s="63"/>
      <c r="L20" s="55"/>
      <c r="M20" s="43"/>
    </row>
    <row r="21" spans="1:13" ht="12.75">
      <c r="A21" s="53"/>
      <c r="B21" s="64"/>
      <c r="C21" s="64"/>
      <c r="D21" s="52"/>
      <c r="E21" s="52"/>
      <c r="F21" s="52"/>
      <c r="G21" s="52"/>
      <c r="H21" s="53"/>
      <c r="I21" s="53"/>
      <c r="J21" s="53"/>
      <c r="K21" s="63"/>
      <c r="L21" s="55"/>
      <c r="M21" s="43"/>
    </row>
    <row r="22" spans="1:13" ht="12.75">
      <c r="A22" s="53"/>
      <c r="B22" s="64"/>
      <c r="C22" s="64"/>
      <c r="D22" s="52"/>
      <c r="E22" s="52"/>
      <c r="F22" s="52"/>
      <c r="G22" s="52"/>
      <c r="H22" s="53"/>
      <c r="I22" s="53"/>
      <c r="J22" s="53"/>
      <c r="K22" s="63"/>
      <c r="L22" s="55"/>
      <c r="M22" s="43"/>
    </row>
    <row r="23" spans="11:13" ht="12.75">
      <c r="K23" s="3"/>
      <c r="M23" s="5"/>
    </row>
    <row r="24" spans="1:13" ht="12.75">
      <c r="A24" s="10"/>
      <c r="K24" s="3"/>
      <c r="M24" s="5"/>
    </row>
    <row r="25" spans="4:13" ht="12.75">
      <c r="D25" s="11"/>
      <c r="K25" s="3"/>
      <c r="M25" s="5"/>
    </row>
    <row r="26" spans="11:13" ht="12.75">
      <c r="K26" s="3"/>
      <c r="M26" s="5"/>
    </row>
    <row r="27" spans="11:13" ht="12.75">
      <c r="K27" s="3"/>
      <c r="M27" s="5"/>
    </row>
    <row r="28" spans="11:13" ht="12.75">
      <c r="K28" s="3"/>
      <c r="M28" s="5"/>
    </row>
    <row r="29" spans="11:13" ht="12.75">
      <c r="K29" s="3"/>
      <c r="M29" s="5"/>
    </row>
    <row r="30" spans="11:13" ht="12.75">
      <c r="K30" s="3"/>
      <c r="M30" s="5"/>
    </row>
    <row r="31" spans="11:13" ht="9" customHeight="1">
      <c r="K31" s="3"/>
      <c r="M31" s="5"/>
    </row>
    <row r="32" spans="11:13" ht="12.75" hidden="1">
      <c r="K32" s="3"/>
      <c r="M32" s="5"/>
    </row>
    <row r="33" ht="12.75" hidden="1"/>
    <row r="34" ht="13.5" customHeight="1" hidden="1"/>
    <row r="35" spans="2:7" ht="20.25" customHeight="1" hidden="1">
      <c r="B35" s="9">
        <f>MIN(B3:B32)</f>
        <v>0</v>
      </c>
      <c r="C35" s="9">
        <f>MAX(C3:C32)</f>
        <v>0</v>
      </c>
      <c r="D35">
        <f>MAX(D3:D32)</f>
        <v>0</v>
      </c>
      <c r="E35">
        <f>MIN(E3:E32)</f>
        <v>0</v>
      </c>
      <c r="F35">
        <f>MAX(F3:F32)</f>
        <v>0</v>
      </c>
      <c r="G35">
        <f>MAX(G3:G32)</f>
        <v>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2">
      <selection activeCell="L13" sqref="L13"/>
    </sheetView>
  </sheetViews>
  <sheetFormatPr defaultColWidth="9.140625" defaultRowHeight="12.75"/>
  <cols>
    <col min="1" max="1" width="27.421875" style="0" customWidth="1"/>
    <col min="2" max="3" width="8.00390625" style="0" bestFit="1" customWidth="1"/>
    <col min="4" max="4" width="11.57421875" style="0" customWidth="1"/>
    <col min="5" max="5" width="10.57421875" style="0" customWidth="1"/>
    <col min="6" max="6" width="6.8515625" style="0" customWidth="1"/>
    <col min="7" max="7" width="13.28125" style="0" customWidth="1"/>
    <col min="8" max="8" width="17.00390625" style="0" customWidth="1"/>
    <col min="9" max="9" width="12.421875" style="0" customWidth="1"/>
    <col min="10" max="10" width="9.28125" style="0" customWidth="1"/>
    <col min="11" max="11" width="16.140625" style="0" customWidth="1"/>
    <col min="12" max="12" width="7.8515625" style="6" customWidth="1"/>
    <col min="13" max="13" width="8.140625" style="4" customWidth="1"/>
  </cols>
  <sheetData>
    <row r="1" spans="1:6" ht="21.75" customHeight="1">
      <c r="A1" s="92" t="s">
        <v>42</v>
      </c>
      <c r="B1" s="92"/>
      <c r="C1" s="92"/>
      <c r="D1" s="92"/>
      <c r="E1" s="92"/>
      <c r="F1" s="92"/>
    </row>
    <row r="2" spans="1:13" ht="40.5" customHeight="1">
      <c r="A2" s="40" t="s">
        <v>20</v>
      </c>
      <c r="B2" s="41" t="s">
        <v>40</v>
      </c>
      <c r="C2" s="41" t="s">
        <v>41</v>
      </c>
      <c r="D2" s="41" t="s">
        <v>53</v>
      </c>
      <c r="E2" s="41" t="s">
        <v>54</v>
      </c>
      <c r="F2" s="41"/>
      <c r="G2" s="41" t="s">
        <v>55</v>
      </c>
      <c r="H2" s="41" t="s">
        <v>0</v>
      </c>
      <c r="I2" s="41" t="s">
        <v>56</v>
      </c>
      <c r="J2" s="46" t="s">
        <v>57</v>
      </c>
      <c r="K2" s="41" t="s">
        <v>58</v>
      </c>
      <c r="L2" s="42" t="s">
        <v>7</v>
      </c>
      <c r="M2" s="43"/>
    </row>
    <row r="3" spans="1:13" ht="12.75">
      <c r="A3" s="47" t="str">
        <f>Список!A3</f>
        <v>Корягин Андрей</v>
      </c>
      <c r="B3" s="36">
        <v>0.0037384259259259263</v>
      </c>
      <c r="C3" s="36">
        <v>0.030173611111111113</v>
      </c>
      <c r="D3" s="72">
        <v>0.02638888888888889</v>
      </c>
      <c r="E3" s="73">
        <f>C3-B3</f>
        <v>0.026435185185185187</v>
      </c>
      <c r="F3" s="14">
        <f>HOUR(C3-B3)*3600+MINUTE(C3-B3)*60+SECOND(C3-B3)</f>
        <v>2284</v>
      </c>
      <c r="G3" s="33">
        <v>4</v>
      </c>
      <c r="H3" s="33">
        <f>(1-(F3-F32)/F32)*1000</f>
        <v>477.33333333333337</v>
      </c>
      <c r="I3" s="33">
        <f>H3-(0.1*G3)</f>
        <v>476.9333333333334</v>
      </c>
      <c r="J3" s="14"/>
      <c r="K3" s="33">
        <f>I3+J3</f>
        <v>476.9333333333334</v>
      </c>
      <c r="L3" s="48" t="s">
        <v>86</v>
      </c>
      <c r="M3" s="43"/>
    </row>
    <row r="4" spans="1:13" ht="12.75">
      <c r="A4" s="47" t="str">
        <f>Список!A4</f>
        <v>Грисенко Александр</v>
      </c>
      <c r="B4" s="36"/>
      <c r="C4" s="36"/>
      <c r="D4" s="36">
        <v>0.017361111111111112</v>
      </c>
      <c r="E4" s="36">
        <f aca="true" t="shared" si="0" ref="E4:E14">C4-B4</f>
        <v>0</v>
      </c>
      <c r="F4" s="14"/>
      <c r="G4" s="33">
        <v>0</v>
      </c>
      <c r="H4" s="33">
        <v>0</v>
      </c>
      <c r="I4" s="33">
        <f aca="true" t="shared" si="1" ref="I4:I14">H4-(0.1*G4)</f>
        <v>0</v>
      </c>
      <c r="J4" s="14"/>
      <c r="K4" s="33">
        <f aca="true" t="shared" si="2" ref="K4:K14">I4+J4</f>
        <v>0</v>
      </c>
      <c r="L4" s="48" t="s">
        <v>92</v>
      </c>
      <c r="M4" s="43"/>
    </row>
    <row r="5" spans="1:13" ht="12.75">
      <c r="A5" s="47" t="str">
        <f>Список!A5</f>
        <v>Дашкин Олег</v>
      </c>
      <c r="B5" s="36">
        <v>0.0009837962962962964</v>
      </c>
      <c r="C5" s="36">
        <v>0.01834490740740741</v>
      </c>
      <c r="D5" s="36">
        <v>0.027777777777777776</v>
      </c>
      <c r="E5" s="36">
        <f t="shared" si="0"/>
        <v>0.017361111111111115</v>
      </c>
      <c r="F5" s="14">
        <f aca="true" t="shared" si="3" ref="F5:F11">HOUR(C5-B5)*3600+MINUTE(C5-B5)*60+SECOND(C5-B5)</f>
        <v>1500</v>
      </c>
      <c r="G5" s="33">
        <v>900</v>
      </c>
      <c r="H5" s="33">
        <f>(1-(F5-F32)/F32)*1000</f>
        <v>1000</v>
      </c>
      <c r="I5" s="33">
        <f t="shared" si="1"/>
        <v>910</v>
      </c>
      <c r="J5" s="14"/>
      <c r="K5" s="33">
        <f t="shared" si="2"/>
        <v>910</v>
      </c>
      <c r="L5" s="48" t="s">
        <v>60</v>
      </c>
      <c r="M5" s="43"/>
    </row>
    <row r="6" spans="1:13" ht="12.75">
      <c r="A6" s="47" t="str">
        <f>Список!A6</f>
        <v>Белый Владимир</v>
      </c>
      <c r="B6" s="36">
        <v>0.004201388888888889</v>
      </c>
      <c r="C6" s="36">
        <v>0.030659722222222224</v>
      </c>
      <c r="D6" s="36">
        <v>0.02638888888888889</v>
      </c>
      <c r="E6" s="36">
        <f t="shared" si="0"/>
        <v>0.026458333333333334</v>
      </c>
      <c r="F6" s="14">
        <f t="shared" si="3"/>
        <v>2286</v>
      </c>
      <c r="G6" s="33">
        <v>6</v>
      </c>
      <c r="H6" s="33">
        <f>(1-(F6-F32)/F32)*1000</f>
        <v>476</v>
      </c>
      <c r="I6" s="33">
        <f t="shared" si="1"/>
        <v>475.4</v>
      </c>
      <c r="J6" s="14"/>
      <c r="K6" s="33">
        <f t="shared" si="2"/>
        <v>475.4</v>
      </c>
      <c r="L6" s="48" t="s">
        <v>87</v>
      </c>
      <c r="M6" s="43"/>
    </row>
    <row r="7" spans="1:13" ht="12.75">
      <c r="A7" s="47" t="str">
        <f>Список!A7</f>
        <v>Ярина Михаил</v>
      </c>
      <c r="B7" s="36">
        <v>0.010555555555555554</v>
      </c>
      <c r="C7" s="36">
        <v>0.03591435185185186</v>
      </c>
      <c r="D7" s="36">
        <v>0.025694444444444447</v>
      </c>
      <c r="E7" s="36">
        <f t="shared" si="0"/>
        <v>0.025358796296296303</v>
      </c>
      <c r="F7" s="14">
        <f t="shared" si="3"/>
        <v>2191</v>
      </c>
      <c r="G7" s="33">
        <v>29</v>
      </c>
      <c r="H7" s="33">
        <f>(1-(F7-F32)/F32)*1000</f>
        <v>539.3333333333334</v>
      </c>
      <c r="I7" s="33">
        <f t="shared" si="1"/>
        <v>536.4333333333334</v>
      </c>
      <c r="J7" s="14"/>
      <c r="K7" s="33">
        <f t="shared" si="2"/>
        <v>536.4333333333334</v>
      </c>
      <c r="L7" s="48" t="s">
        <v>51</v>
      </c>
      <c r="M7" s="43"/>
    </row>
    <row r="8" spans="1:13" ht="12.75">
      <c r="A8" s="47" t="str">
        <f>Список!A8</f>
        <v>Раков Алексей</v>
      </c>
      <c r="B8" s="36">
        <v>0.0027199074074074074</v>
      </c>
      <c r="C8" s="36">
        <v>0.03591435185185186</v>
      </c>
      <c r="D8" s="36">
        <v>0.027777777777777776</v>
      </c>
      <c r="E8" s="36">
        <f t="shared" si="0"/>
        <v>0.03319444444444445</v>
      </c>
      <c r="F8" s="14">
        <f t="shared" si="3"/>
        <v>2868</v>
      </c>
      <c r="G8" s="22">
        <v>468</v>
      </c>
      <c r="H8" s="33">
        <f>(1-(F8-F32)/F32)*1000</f>
        <v>87.99999999999997</v>
      </c>
      <c r="I8" s="33">
        <f t="shared" si="1"/>
        <v>41.19999999999997</v>
      </c>
      <c r="J8" s="14">
        <v>-8</v>
      </c>
      <c r="K8" s="33">
        <f t="shared" si="2"/>
        <v>33.19999999999997</v>
      </c>
      <c r="L8" s="48" t="s">
        <v>90</v>
      </c>
      <c r="M8" s="43"/>
    </row>
    <row r="9" spans="1:13" ht="12.75">
      <c r="A9" s="47" t="str">
        <f>Список!A9</f>
        <v>Яворский Владимир</v>
      </c>
      <c r="B9" s="36">
        <v>0.0008564814814814815</v>
      </c>
      <c r="C9" s="36">
        <v>0.02872685185185185</v>
      </c>
      <c r="D9" s="36">
        <v>0.027777777777777776</v>
      </c>
      <c r="E9" s="36">
        <v>0.037800925925925925</v>
      </c>
      <c r="F9" s="14">
        <f t="shared" si="3"/>
        <v>2408</v>
      </c>
      <c r="G9" s="33">
        <v>866</v>
      </c>
      <c r="H9" s="33">
        <f>(1-(F9-F32)/F32)*1000</f>
        <v>394.66666666666674</v>
      </c>
      <c r="I9" s="33">
        <f t="shared" si="1"/>
        <v>308.0666666666667</v>
      </c>
      <c r="J9" s="14"/>
      <c r="K9" s="33">
        <f t="shared" si="2"/>
        <v>308.0666666666667</v>
      </c>
      <c r="L9" s="48" t="s">
        <v>89</v>
      </c>
      <c r="M9" s="43"/>
    </row>
    <row r="10" spans="1:13" ht="12.75">
      <c r="A10" s="47" t="str">
        <f>Список!A10</f>
        <v>Прокоп Александр</v>
      </c>
      <c r="B10" s="36">
        <v>0.01810185185185185</v>
      </c>
      <c r="C10" s="36">
        <v>0.04645833333333333</v>
      </c>
      <c r="D10" s="36">
        <v>0.02638888888888889</v>
      </c>
      <c r="E10" s="36">
        <f t="shared" si="0"/>
        <v>0.02835648148148148</v>
      </c>
      <c r="F10" s="14">
        <f t="shared" si="3"/>
        <v>2450</v>
      </c>
      <c r="G10" s="33">
        <v>170</v>
      </c>
      <c r="H10" s="33">
        <f>(1-(F10-F32)/F32)*1000</f>
        <v>366.6666666666667</v>
      </c>
      <c r="I10" s="33">
        <f t="shared" si="1"/>
        <v>349.6666666666667</v>
      </c>
      <c r="J10" s="14"/>
      <c r="K10" s="33">
        <f t="shared" si="2"/>
        <v>349.6666666666667</v>
      </c>
      <c r="L10" s="48" t="s">
        <v>88</v>
      </c>
      <c r="M10" s="43"/>
    </row>
    <row r="11" spans="1:13" ht="12.75">
      <c r="A11" s="47" t="str">
        <f>Список!A11</f>
        <v>Жарко Виктор</v>
      </c>
      <c r="B11" s="36">
        <v>0</v>
      </c>
      <c r="C11" s="36">
        <v>0.0337037037037037</v>
      </c>
      <c r="D11" s="36">
        <v>0.02847222222222222</v>
      </c>
      <c r="E11" s="36">
        <f t="shared" si="0"/>
        <v>0.0337037037037037</v>
      </c>
      <c r="F11" s="14">
        <f t="shared" si="3"/>
        <v>2912</v>
      </c>
      <c r="G11" s="33">
        <v>452</v>
      </c>
      <c r="H11" s="33">
        <f>(1-(F11-F32)/F32)*1000</f>
        <v>58.66666666666664</v>
      </c>
      <c r="I11" s="33">
        <f t="shared" si="1"/>
        <v>13.46666666666664</v>
      </c>
      <c r="J11" s="14">
        <v>-3</v>
      </c>
      <c r="K11" s="33">
        <f t="shared" si="2"/>
        <v>10.46666666666664</v>
      </c>
      <c r="L11" s="48" t="s">
        <v>91</v>
      </c>
      <c r="M11" s="43"/>
    </row>
    <row r="12" spans="1:13" ht="12.75">
      <c r="A12" s="47" t="str">
        <f>Список!A12</f>
        <v>Гусак Владимир</v>
      </c>
      <c r="B12" s="36"/>
      <c r="C12" s="36"/>
      <c r="D12" s="36"/>
      <c r="E12" s="36"/>
      <c r="F12" s="14"/>
      <c r="G12" s="14"/>
      <c r="H12" s="33"/>
      <c r="I12" s="33"/>
      <c r="J12" s="14"/>
      <c r="K12" s="33"/>
      <c r="L12" s="48" t="s">
        <v>92</v>
      </c>
      <c r="M12" s="43"/>
    </row>
    <row r="13" spans="1:13" ht="12.75">
      <c r="A13" s="47" t="str">
        <f>Список!A13</f>
        <v>Астахов Максим</v>
      </c>
      <c r="B13" s="36">
        <v>0.02784722222222222</v>
      </c>
      <c r="C13" s="36">
        <v>0.05215277777777778</v>
      </c>
      <c r="D13" s="36">
        <v>0.024305555555555556</v>
      </c>
      <c r="E13" s="36">
        <f t="shared" si="0"/>
        <v>0.024305555555555556</v>
      </c>
      <c r="F13" s="14">
        <f>HOUR(C13-B13)*3600+MINUTE(C13-B13)*60+SECOND(C13-B13)</f>
        <v>2100</v>
      </c>
      <c r="G13" s="14">
        <v>0</v>
      </c>
      <c r="H13" s="33">
        <f>(1-(F13-F32)/F32)*1000</f>
        <v>600</v>
      </c>
      <c r="I13" s="33">
        <f t="shared" si="1"/>
        <v>600</v>
      </c>
      <c r="J13" s="14"/>
      <c r="K13" s="33">
        <f t="shared" si="2"/>
        <v>600</v>
      </c>
      <c r="L13" s="18" t="s">
        <v>52</v>
      </c>
      <c r="M13" s="43"/>
    </row>
    <row r="14" spans="1:13" ht="12.75">
      <c r="A14" s="47" t="str">
        <f>Список!A14</f>
        <v>Облог Юрий</v>
      </c>
      <c r="B14" s="36">
        <v>0.009189814814814814</v>
      </c>
      <c r="C14" s="36">
        <v>0.03630787037037037</v>
      </c>
      <c r="D14" s="36">
        <v>0.025694444444444447</v>
      </c>
      <c r="E14" s="36">
        <f t="shared" si="0"/>
        <v>0.02711805555555556</v>
      </c>
      <c r="F14" s="14">
        <f>HOUR(C14-B14)*3600+MINUTE(C14-B14)*60+SECOND(C14-B14)</f>
        <v>2343</v>
      </c>
      <c r="G14" s="14">
        <v>123</v>
      </c>
      <c r="H14" s="33">
        <f>(1-(F14-F32)/F32)*1000</f>
        <v>437.99999999999994</v>
      </c>
      <c r="I14" s="33">
        <f t="shared" si="1"/>
        <v>425.69999999999993</v>
      </c>
      <c r="J14" s="14"/>
      <c r="K14" s="33">
        <f t="shared" si="2"/>
        <v>425.69999999999993</v>
      </c>
      <c r="L14" s="18">
        <v>6</v>
      </c>
      <c r="M14" s="43"/>
    </row>
    <row r="15" spans="1:13" ht="12.75">
      <c r="A15" s="47"/>
      <c r="B15" s="36"/>
      <c r="C15" s="36"/>
      <c r="D15" s="36"/>
      <c r="E15" s="36"/>
      <c r="F15" s="14"/>
      <c r="G15" s="14"/>
      <c r="H15" s="33"/>
      <c r="I15" s="33"/>
      <c r="J15" s="14"/>
      <c r="K15" s="33"/>
      <c r="L15" s="48"/>
      <c r="M15" s="43"/>
    </row>
    <row r="16" spans="1:13" ht="12.75">
      <c r="A16" s="47"/>
      <c r="B16" s="36"/>
      <c r="C16" s="36"/>
      <c r="D16" s="36"/>
      <c r="E16" s="36"/>
      <c r="F16" s="14"/>
      <c r="G16" s="14"/>
      <c r="H16" s="33"/>
      <c r="I16" s="33"/>
      <c r="J16" s="14"/>
      <c r="K16" s="33"/>
      <c r="L16" s="44"/>
      <c r="M16" s="43"/>
    </row>
    <row r="17" spans="1:13" ht="12.75">
      <c r="A17" s="47"/>
      <c r="B17" s="36"/>
      <c r="C17" s="36"/>
      <c r="D17" s="36"/>
      <c r="E17" s="36"/>
      <c r="F17" s="14"/>
      <c r="G17" s="14"/>
      <c r="H17" s="33"/>
      <c r="I17" s="33"/>
      <c r="J17" s="14"/>
      <c r="K17" s="33"/>
      <c r="L17" s="44"/>
      <c r="M17" s="43"/>
    </row>
    <row r="18" spans="1:13" ht="12.75">
      <c r="A18" s="47"/>
      <c r="B18" s="38"/>
      <c r="C18" s="38"/>
      <c r="D18" s="33"/>
      <c r="E18" s="36"/>
      <c r="F18" s="14"/>
      <c r="G18" s="14"/>
      <c r="H18" s="14"/>
      <c r="I18" s="14"/>
      <c r="J18" s="14"/>
      <c r="K18" s="14"/>
      <c r="L18" s="16"/>
      <c r="M18" s="43"/>
    </row>
    <row r="19" spans="1:13" ht="12.75">
      <c r="A19" s="47"/>
      <c r="B19" s="38"/>
      <c r="C19" s="38"/>
      <c r="D19" s="33"/>
      <c r="E19" s="14">
        <f>IF(D19&gt;0,D19,"")</f>
      </c>
      <c r="F19" s="14"/>
      <c r="G19" s="14"/>
      <c r="H19" s="14"/>
      <c r="I19" s="14"/>
      <c r="J19" s="14"/>
      <c r="K19" s="14"/>
      <c r="L19" s="16"/>
      <c r="M19" s="43"/>
    </row>
    <row r="20" spans="1:13" ht="12.75">
      <c r="A20" s="47"/>
      <c r="B20" s="38"/>
      <c r="C20" s="38"/>
      <c r="D20" s="33"/>
      <c r="E20" s="14">
        <f>IF(D20&gt;0,D20,"")</f>
      </c>
      <c r="F20" s="14"/>
      <c r="G20" s="14"/>
      <c r="H20" s="14"/>
      <c r="I20" s="14"/>
      <c r="J20" s="14"/>
      <c r="K20" s="14"/>
      <c r="L20" s="16"/>
      <c r="M20" s="43"/>
    </row>
    <row r="21" spans="1:13" ht="12.75">
      <c r="A21" s="47"/>
      <c r="B21" s="38"/>
      <c r="C21" s="38"/>
      <c r="D21" s="33"/>
      <c r="E21" s="14">
        <f>IF(D21&gt;0,D21,"")</f>
      </c>
      <c r="F21" s="14"/>
      <c r="G21" s="14"/>
      <c r="H21" s="14"/>
      <c r="I21" s="14"/>
      <c r="J21" s="14"/>
      <c r="K21" s="14"/>
      <c r="L21" s="16"/>
      <c r="M21" s="43"/>
    </row>
    <row r="22" spans="1:13" ht="12.75">
      <c r="A22" s="47"/>
      <c r="B22" s="38"/>
      <c r="C22" s="38"/>
      <c r="D22" s="33"/>
      <c r="E22" s="14">
        <f>IF(D22&gt;0,D22,"")</f>
      </c>
      <c r="F22" s="14"/>
      <c r="G22" s="14"/>
      <c r="H22" s="14"/>
      <c r="I22" s="14"/>
      <c r="J22" s="14"/>
      <c r="K22" s="14"/>
      <c r="L22" s="16"/>
      <c r="M22" s="43"/>
    </row>
    <row r="23" ht="12.75">
      <c r="M23" s="5"/>
    </row>
    <row r="24" spans="2:13" ht="12.75">
      <c r="B24" s="9"/>
      <c r="D24" t="s">
        <v>21</v>
      </c>
      <c r="E24" s="31" t="s">
        <v>37</v>
      </c>
      <c r="F24" t="s">
        <v>33</v>
      </c>
      <c r="K24" s="7"/>
      <c r="M24" s="5"/>
    </row>
    <row r="25" spans="2:13" ht="12.75">
      <c r="B25" s="9"/>
      <c r="J25" t="s">
        <v>85</v>
      </c>
      <c r="K25" s="7"/>
      <c r="M25" s="5"/>
    </row>
    <row r="26" spans="2:13" ht="12.75">
      <c r="B26" s="9"/>
      <c r="K26" s="7"/>
      <c r="M26" s="5"/>
    </row>
    <row r="27" spans="2:13" ht="12.75">
      <c r="B27" s="9"/>
      <c r="D27" t="s">
        <v>22</v>
      </c>
      <c r="K27" s="7"/>
      <c r="M27" s="5"/>
    </row>
    <row r="28" spans="2:13" ht="12.75">
      <c r="B28" s="9"/>
      <c r="D28" t="s">
        <v>35</v>
      </c>
      <c r="K28" s="7"/>
      <c r="M28" s="5"/>
    </row>
    <row r="29" spans="2:13" ht="12.75">
      <c r="B29" s="9"/>
      <c r="D29" t="s">
        <v>36</v>
      </c>
      <c r="K29" s="7"/>
      <c r="M29" s="5"/>
    </row>
    <row r="30" ht="12.75">
      <c r="M30" s="5"/>
    </row>
    <row r="31" ht="12.75">
      <c r="M31" s="5"/>
    </row>
    <row r="32" spans="6:13" ht="12.75">
      <c r="F32" s="39">
        <f>MIN(F3:F22)</f>
        <v>1500</v>
      </c>
      <c r="M32" s="5"/>
    </row>
    <row r="35" ht="17.25" customHeight="1">
      <c r="E35">
        <f>MAX(E3:E32)</f>
        <v>0.037800925925925925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2">
      <selection activeCell="A12" sqref="A12:A14"/>
    </sheetView>
  </sheetViews>
  <sheetFormatPr defaultColWidth="9.140625" defaultRowHeight="12.75"/>
  <cols>
    <col min="1" max="1" width="27.421875" style="0" customWidth="1"/>
    <col min="2" max="2" width="8.00390625" style="0" bestFit="1" customWidth="1"/>
    <col min="3" max="3" width="8.140625" style="0" bestFit="1" customWidth="1"/>
    <col min="4" max="4" width="11.57421875" style="0" customWidth="1"/>
    <col min="5" max="5" width="13.7109375" style="0" customWidth="1"/>
    <col min="6" max="6" width="5.57421875" style="0" hidden="1" customWidth="1"/>
    <col min="7" max="7" width="11.140625" style="0" customWidth="1"/>
    <col min="8" max="8" width="6.57421875" style="0" customWidth="1"/>
    <col min="9" max="9" width="12.140625" style="0" customWidth="1"/>
    <col min="10" max="10" width="7.7109375" style="0" hidden="1" customWidth="1"/>
    <col min="11" max="11" width="11.57421875" style="0" customWidth="1"/>
    <col min="12" max="12" width="7.8515625" style="6" customWidth="1"/>
    <col min="13" max="13" width="8.140625" style="4" customWidth="1"/>
  </cols>
  <sheetData>
    <row r="1" spans="1:6" ht="21.75" customHeight="1">
      <c r="A1" s="92" t="s">
        <v>64</v>
      </c>
      <c r="B1" s="92"/>
      <c r="C1" s="92"/>
      <c r="D1" s="92"/>
      <c r="E1" s="92"/>
      <c r="F1" s="92"/>
    </row>
    <row r="2" spans="1:13" ht="40.5" customHeight="1">
      <c r="A2" s="40" t="s">
        <v>20</v>
      </c>
      <c r="B2" s="41" t="s">
        <v>40</v>
      </c>
      <c r="C2" s="41" t="s">
        <v>41</v>
      </c>
      <c r="D2" s="41" t="s">
        <v>53</v>
      </c>
      <c r="E2" s="41" t="s">
        <v>54</v>
      </c>
      <c r="F2" s="41"/>
      <c r="G2" s="41" t="s">
        <v>55</v>
      </c>
      <c r="H2" s="41" t="s">
        <v>0</v>
      </c>
      <c r="I2" s="41" t="s">
        <v>56</v>
      </c>
      <c r="J2" s="46" t="s">
        <v>57</v>
      </c>
      <c r="K2" s="41" t="s">
        <v>58</v>
      </c>
      <c r="L2" s="42" t="s">
        <v>7</v>
      </c>
      <c r="M2" s="43"/>
    </row>
    <row r="3" spans="1:13" ht="12.75">
      <c r="A3" s="47" t="str">
        <f>Список!A3</f>
        <v>Корягин Андрей</v>
      </c>
      <c r="B3" s="36">
        <v>0</v>
      </c>
      <c r="C3" s="36">
        <v>0</v>
      </c>
      <c r="D3" s="36">
        <v>0</v>
      </c>
      <c r="E3" s="36">
        <f>C3-B3</f>
        <v>0</v>
      </c>
      <c r="F3" s="33">
        <f>HOUR(C3-B3)*3600+MINUTE(C3-B3)*60+SECOND(C3-B3)</f>
        <v>0</v>
      </c>
      <c r="G3" s="22">
        <v>0</v>
      </c>
      <c r="H3" s="33" t="e">
        <f>(1-(F3-F32)/F32)*1000</f>
        <v>#DIV/0!</v>
      </c>
      <c r="I3" s="33" t="e">
        <f>H3-(0.5*G3)</f>
        <v>#DIV/0!</v>
      </c>
      <c r="J3" s="14"/>
      <c r="K3" s="33">
        <v>0</v>
      </c>
      <c r="L3" s="18">
        <v>5</v>
      </c>
      <c r="M3" s="43"/>
    </row>
    <row r="4" spans="1:13" ht="12.75">
      <c r="A4" s="47" t="str">
        <f>Список!A4</f>
        <v>Грисенко Александр</v>
      </c>
      <c r="B4" s="36">
        <v>0</v>
      </c>
      <c r="C4" s="36">
        <v>0</v>
      </c>
      <c r="D4" s="36">
        <v>0</v>
      </c>
      <c r="E4" s="36">
        <f aca="true" t="shared" si="0" ref="E4:E12">C4-B4</f>
        <v>0</v>
      </c>
      <c r="F4" s="33">
        <f aca="true" t="shared" si="1" ref="F4:F12">HOUR(C4-B4)*3600+MINUTE(C4-B4)*60+SECOND(C4-B4)</f>
        <v>0</v>
      </c>
      <c r="G4" s="14">
        <v>0</v>
      </c>
      <c r="H4" s="33" t="e">
        <f>(1-(F4-F32)/F32)*1000</f>
        <v>#DIV/0!</v>
      </c>
      <c r="I4" s="33" t="e">
        <f>H4-(0.5*G4)</f>
        <v>#DIV/0!</v>
      </c>
      <c r="J4" s="14"/>
      <c r="K4" s="33">
        <v>0</v>
      </c>
      <c r="L4" s="18" t="s">
        <v>51</v>
      </c>
      <c r="M4" s="43"/>
    </row>
    <row r="5" spans="1:13" ht="12.75">
      <c r="A5" s="47" t="str">
        <f>Список!A5</f>
        <v>Дашкин Олег</v>
      </c>
      <c r="B5" s="36">
        <v>0</v>
      </c>
      <c r="C5" s="36">
        <v>0</v>
      </c>
      <c r="D5" s="36">
        <v>0</v>
      </c>
      <c r="E5" s="36">
        <f t="shared" si="0"/>
        <v>0</v>
      </c>
      <c r="F5" s="33">
        <f t="shared" si="1"/>
        <v>0</v>
      </c>
      <c r="G5" s="33">
        <v>0</v>
      </c>
      <c r="H5" s="33" t="e">
        <f>(1-(F5-F32)/F32)*1000</f>
        <v>#DIV/0!</v>
      </c>
      <c r="I5" s="33" t="e">
        <f aca="true" t="shared" si="2" ref="I5:I12">H5-(0.5*G5)</f>
        <v>#DIV/0!</v>
      </c>
      <c r="J5" s="14"/>
      <c r="K5" s="33">
        <v>0</v>
      </c>
      <c r="L5" s="18">
        <v>4</v>
      </c>
      <c r="M5" s="43"/>
    </row>
    <row r="6" spans="1:13" ht="12.75">
      <c r="A6" s="47" t="str">
        <f>Список!A6</f>
        <v>Белый Владимир</v>
      </c>
      <c r="B6" s="36"/>
      <c r="C6" s="36"/>
      <c r="D6" s="36"/>
      <c r="E6" s="36"/>
      <c r="F6" s="33"/>
      <c r="G6" s="33">
        <v>0</v>
      </c>
      <c r="H6" s="33">
        <v>0</v>
      </c>
      <c r="I6" s="33">
        <v>0</v>
      </c>
      <c r="J6" s="14"/>
      <c r="K6" s="33">
        <v>0</v>
      </c>
      <c r="L6" s="18"/>
      <c r="M6" s="43"/>
    </row>
    <row r="7" spans="1:13" ht="12.75">
      <c r="A7" s="47" t="str">
        <f>Список!A7</f>
        <v>Ярина Михаил</v>
      </c>
      <c r="B7" s="36">
        <v>0</v>
      </c>
      <c r="C7" s="36">
        <v>0</v>
      </c>
      <c r="D7" s="36">
        <v>0</v>
      </c>
      <c r="E7" s="36">
        <f t="shared" si="0"/>
        <v>0</v>
      </c>
      <c r="F7" s="33">
        <f t="shared" si="1"/>
        <v>0</v>
      </c>
      <c r="G7" s="33">
        <v>0</v>
      </c>
      <c r="H7" s="33" t="e">
        <f>(1-(F7-F32)/F32)*1000</f>
        <v>#DIV/0!</v>
      </c>
      <c r="I7" s="33" t="e">
        <f t="shared" si="2"/>
        <v>#DIV/0!</v>
      </c>
      <c r="J7" s="14"/>
      <c r="K7" s="33">
        <v>0</v>
      </c>
      <c r="L7" s="48" t="s">
        <v>60</v>
      </c>
      <c r="M7" s="43"/>
    </row>
    <row r="8" spans="1:13" ht="12.75">
      <c r="A8" s="47" t="str">
        <f>Список!A8</f>
        <v>Раков Алексей</v>
      </c>
      <c r="B8" s="36"/>
      <c r="C8" s="36"/>
      <c r="D8" s="36"/>
      <c r="E8" s="36"/>
      <c r="F8" s="33"/>
      <c r="G8" s="33"/>
      <c r="H8" s="33">
        <v>0</v>
      </c>
      <c r="I8" s="33">
        <f t="shared" si="2"/>
        <v>0</v>
      </c>
      <c r="J8" s="14"/>
      <c r="K8" s="33">
        <v>0</v>
      </c>
      <c r="L8" s="18"/>
      <c r="M8" s="43"/>
    </row>
    <row r="9" spans="1:13" ht="12.75">
      <c r="A9" s="47" t="str">
        <f>Список!A9</f>
        <v>Яворский Владимир</v>
      </c>
      <c r="B9" s="36">
        <v>0</v>
      </c>
      <c r="C9" s="36"/>
      <c r="D9" s="36"/>
      <c r="E9" s="36"/>
      <c r="F9" s="33"/>
      <c r="G9" s="33"/>
      <c r="H9" s="33">
        <v>0</v>
      </c>
      <c r="I9" s="33">
        <v>0</v>
      </c>
      <c r="J9" s="14"/>
      <c r="K9" s="33">
        <v>0</v>
      </c>
      <c r="L9" s="18"/>
      <c r="M9" s="43"/>
    </row>
    <row r="10" spans="1:13" ht="12.75">
      <c r="A10" s="47" t="str">
        <f>Список!A10</f>
        <v>Прокоп Александр</v>
      </c>
      <c r="B10" s="36">
        <v>0</v>
      </c>
      <c r="C10" s="36">
        <v>0</v>
      </c>
      <c r="D10" s="36">
        <v>0</v>
      </c>
      <c r="E10" s="36">
        <f t="shared" si="0"/>
        <v>0</v>
      </c>
      <c r="F10" s="33">
        <f t="shared" si="1"/>
        <v>0</v>
      </c>
      <c r="G10" s="33">
        <v>0</v>
      </c>
      <c r="H10" s="33" t="e">
        <f>(1-(F10-F32)/F32)*1000</f>
        <v>#DIV/0!</v>
      </c>
      <c r="I10" s="33" t="e">
        <f t="shared" si="2"/>
        <v>#DIV/0!</v>
      </c>
      <c r="J10" s="14"/>
      <c r="K10" s="33">
        <v>0</v>
      </c>
      <c r="L10" s="18" t="s">
        <v>52</v>
      </c>
      <c r="M10" s="43"/>
    </row>
    <row r="11" spans="1:13" ht="12.75">
      <c r="A11" s="47" t="str">
        <f>Список!A11</f>
        <v>Жарко Виктор</v>
      </c>
      <c r="B11" s="36"/>
      <c r="C11" s="36"/>
      <c r="D11" s="36"/>
      <c r="E11" s="36"/>
      <c r="F11" s="33"/>
      <c r="G11" s="33"/>
      <c r="H11" s="33">
        <v>0</v>
      </c>
      <c r="I11" s="33">
        <f t="shared" si="2"/>
        <v>0</v>
      </c>
      <c r="J11" s="14"/>
      <c r="K11" s="33">
        <v>0</v>
      </c>
      <c r="L11" s="18"/>
      <c r="M11" s="43"/>
    </row>
    <row r="12" spans="1:13" ht="12.75">
      <c r="A12" s="47" t="str">
        <f>Список!A12</f>
        <v>Гусак Владимир</v>
      </c>
      <c r="B12" s="36">
        <v>0</v>
      </c>
      <c r="C12" s="36">
        <v>0</v>
      </c>
      <c r="D12" s="36">
        <v>0</v>
      </c>
      <c r="E12" s="36">
        <f t="shared" si="0"/>
        <v>0</v>
      </c>
      <c r="F12" s="33">
        <f t="shared" si="1"/>
        <v>0</v>
      </c>
      <c r="G12" s="33">
        <v>0</v>
      </c>
      <c r="H12" s="33" t="e">
        <f>(1-(F12-F32)/F32)*1000</f>
        <v>#DIV/0!</v>
      </c>
      <c r="I12" s="33" t="e">
        <f t="shared" si="2"/>
        <v>#DIV/0!</v>
      </c>
      <c r="J12" s="14"/>
      <c r="K12" s="33">
        <v>0</v>
      </c>
      <c r="L12" s="48" t="s">
        <v>71</v>
      </c>
      <c r="M12" s="43"/>
    </row>
    <row r="13" spans="1:13" ht="12.75">
      <c r="A13" s="47" t="str">
        <f>Список!A13</f>
        <v>Астахов Максим</v>
      </c>
      <c r="B13" s="36"/>
      <c r="C13" s="36"/>
      <c r="D13" s="36"/>
      <c r="E13" s="36"/>
      <c r="F13" s="14"/>
      <c r="G13" s="33"/>
      <c r="H13" s="33"/>
      <c r="I13" s="33"/>
      <c r="J13" s="14"/>
      <c r="K13" s="33">
        <v>0</v>
      </c>
      <c r="L13" s="44"/>
      <c r="M13" s="43"/>
    </row>
    <row r="14" spans="1:13" ht="12.75">
      <c r="A14" s="47" t="str">
        <f>Список!A14</f>
        <v>Облог Юрий</v>
      </c>
      <c r="B14" s="36"/>
      <c r="C14" s="36"/>
      <c r="D14" s="36"/>
      <c r="E14" s="36"/>
      <c r="F14" s="14"/>
      <c r="G14" s="33"/>
      <c r="H14" s="33"/>
      <c r="I14" s="33"/>
      <c r="J14" s="14"/>
      <c r="K14" s="33">
        <v>0</v>
      </c>
      <c r="L14" s="44"/>
      <c r="M14" s="43"/>
    </row>
    <row r="15" spans="1:13" ht="12.75">
      <c r="A15" s="47"/>
      <c r="B15" s="36"/>
      <c r="C15" s="36"/>
      <c r="D15" s="36"/>
      <c r="E15" s="36"/>
      <c r="F15" s="14"/>
      <c r="G15" s="33"/>
      <c r="H15" s="33"/>
      <c r="I15" s="33"/>
      <c r="J15" s="14"/>
      <c r="K15" s="33"/>
      <c r="L15" s="45"/>
      <c r="M15" s="43"/>
    </row>
    <row r="16" spans="1:13" ht="12.75">
      <c r="A16" s="47"/>
      <c r="B16" s="36"/>
      <c r="C16" s="36"/>
      <c r="D16" s="36"/>
      <c r="E16" s="36"/>
      <c r="F16" s="14"/>
      <c r="G16" s="14"/>
      <c r="H16" s="33"/>
      <c r="I16" s="33"/>
      <c r="J16" s="14"/>
      <c r="K16" s="33"/>
      <c r="L16" s="44"/>
      <c r="M16" s="43"/>
    </row>
    <row r="17" spans="1:13" ht="12.75">
      <c r="A17" s="67"/>
      <c r="B17" s="68"/>
      <c r="C17" s="68"/>
      <c r="D17" s="68"/>
      <c r="E17" s="68"/>
      <c r="F17" s="53"/>
      <c r="G17" s="53"/>
      <c r="H17" s="59"/>
      <c r="I17" s="59"/>
      <c r="J17" s="53"/>
      <c r="K17" s="59"/>
      <c r="L17" s="69"/>
      <c r="M17" s="43"/>
    </row>
    <row r="18" spans="1:13" ht="12.75">
      <c r="A18" s="67"/>
      <c r="B18" s="70"/>
      <c r="C18" s="70"/>
      <c r="D18" s="59"/>
      <c r="E18" s="68"/>
      <c r="F18" s="53"/>
      <c r="G18" s="53"/>
      <c r="H18" s="53"/>
      <c r="I18" s="53"/>
      <c r="J18" s="53"/>
      <c r="K18" s="53"/>
      <c r="L18" s="55"/>
      <c r="M18" s="43"/>
    </row>
    <row r="19" spans="1:13" ht="12.75">
      <c r="A19" s="67"/>
      <c r="B19" s="70"/>
      <c r="C19" s="70"/>
      <c r="D19" s="59"/>
      <c r="E19" s="53">
        <f>IF(D19&gt;0,D19,"")</f>
      </c>
      <c r="F19" s="53"/>
      <c r="G19" s="53"/>
      <c r="H19" s="53"/>
      <c r="I19" s="53"/>
      <c r="J19" s="53"/>
      <c r="K19" s="53"/>
      <c r="L19" s="55"/>
      <c r="M19" s="43"/>
    </row>
    <row r="20" spans="1:13" ht="12.75">
      <c r="A20" s="67"/>
      <c r="B20" s="70"/>
      <c r="C20" s="70"/>
      <c r="D20" s="59"/>
      <c r="E20" s="53">
        <f>IF(D20&gt;0,D20,"")</f>
      </c>
      <c r="F20" s="53"/>
      <c r="G20" s="53"/>
      <c r="H20" s="53"/>
      <c r="I20" s="53"/>
      <c r="J20" s="53"/>
      <c r="K20" s="53"/>
      <c r="L20" s="55"/>
      <c r="M20" s="43"/>
    </row>
    <row r="21" spans="1:13" ht="12.75">
      <c r="A21" s="67"/>
      <c r="B21" s="70"/>
      <c r="C21" s="70"/>
      <c r="D21" s="59"/>
      <c r="E21" s="53">
        <f>IF(D21&gt;0,D21,"")</f>
      </c>
      <c r="F21" s="53"/>
      <c r="G21" s="53"/>
      <c r="H21" s="53"/>
      <c r="I21" s="53"/>
      <c r="J21" s="53"/>
      <c r="K21" s="53"/>
      <c r="L21" s="55"/>
      <c r="M21" s="43"/>
    </row>
    <row r="22" spans="1:13" ht="12.75">
      <c r="A22" s="67"/>
      <c r="B22" s="70"/>
      <c r="C22" s="70"/>
      <c r="D22" s="59"/>
      <c r="E22" s="53">
        <f>IF(D22&gt;0,D22,"")</f>
      </c>
      <c r="F22" s="53"/>
      <c r="G22" s="53"/>
      <c r="H22" s="53"/>
      <c r="I22" s="53"/>
      <c r="J22" s="53"/>
      <c r="K22" s="53"/>
      <c r="L22" s="55"/>
      <c r="M22" s="43"/>
    </row>
    <row r="23" ht="12.75">
      <c r="M23" s="5"/>
    </row>
    <row r="24" spans="2:13" ht="12.75">
      <c r="B24" s="9"/>
      <c r="E24" s="31"/>
      <c r="K24" s="7"/>
      <c r="M24" s="5"/>
    </row>
    <row r="25" spans="2:13" ht="12.75">
      <c r="B25" s="9"/>
      <c r="K25" s="7"/>
      <c r="M25" s="5"/>
    </row>
    <row r="26" spans="2:13" ht="12.75">
      <c r="B26" s="9"/>
      <c r="K26" s="7"/>
      <c r="M26" s="5"/>
    </row>
    <row r="27" spans="2:13" ht="12.75">
      <c r="B27" s="9"/>
      <c r="K27" s="7"/>
      <c r="M27" s="5"/>
    </row>
    <row r="28" spans="2:13" ht="12.75">
      <c r="B28" s="9"/>
      <c r="F28" s="39"/>
      <c r="K28" s="7"/>
      <c r="M28" s="5"/>
    </row>
    <row r="29" spans="2:13" ht="12.75">
      <c r="B29" s="9"/>
      <c r="K29" s="7"/>
      <c r="M29" s="5"/>
    </row>
    <row r="30" ht="12.75">
      <c r="M30" s="5"/>
    </row>
    <row r="31" ht="12.75">
      <c r="M31" s="5"/>
    </row>
    <row r="32" spans="6:13" ht="12.75">
      <c r="F32" s="39">
        <f>MIN(F3:F12)</f>
        <v>0</v>
      </c>
      <c r="M32" s="5"/>
    </row>
    <row r="35" ht="17.25" customHeight="1">
      <c r="E35">
        <f>MAX(E3:E32)</f>
        <v>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13" sqref="K13"/>
    </sheetView>
  </sheetViews>
  <sheetFormatPr defaultColWidth="9.140625" defaultRowHeight="12.75"/>
  <cols>
    <col min="1" max="1" width="27.421875" style="0" customWidth="1"/>
    <col min="2" max="2" width="9.7109375" style="9" bestFit="1" customWidth="1"/>
    <col min="3" max="3" width="10.28125" style="9" bestFit="1" customWidth="1"/>
    <col min="4" max="4" width="14.8515625" style="0" customWidth="1"/>
    <col min="5" max="5" width="10.57421875" style="0" customWidth="1"/>
    <col min="6" max="6" width="10.8515625" style="0" customWidth="1"/>
    <col min="7" max="7" width="15.421875" style="0" customWidth="1"/>
    <col min="8" max="8" width="4.421875" style="0" customWidth="1"/>
    <col min="9" max="9" width="4.57421875" style="0" customWidth="1"/>
    <col min="10" max="10" width="4.28125" style="0" customWidth="1"/>
    <col min="11" max="11" width="8.8515625" style="0" customWidth="1"/>
    <col min="12" max="12" width="0.5625" style="6" hidden="1" customWidth="1"/>
    <col min="13" max="13" width="8.140625" style="4" customWidth="1"/>
  </cols>
  <sheetData>
    <row r="1" spans="1:13" ht="27" customHeight="1">
      <c r="A1" s="91" t="s">
        <v>66</v>
      </c>
      <c r="B1" s="91"/>
      <c r="C1" s="91"/>
      <c r="D1" s="91"/>
      <c r="E1" s="91"/>
      <c r="F1" s="91"/>
      <c r="G1" s="65"/>
      <c r="H1" s="65"/>
      <c r="I1" s="14"/>
      <c r="J1" s="14"/>
      <c r="K1" s="14"/>
      <c r="L1" s="16"/>
      <c r="M1" s="66"/>
    </row>
    <row r="2" spans="1:13" ht="12.75">
      <c r="A2" s="19" t="s">
        <v>20</v>
      </c>
      <c r="B2" s="29"/>
      <c r="C2" s="29"/>
      <c r="D2" s="30"/>
      <c r="E2" s="30"/>
      <c r="F2" s="30"/>
      <c r="G2" s="30"/>
      <c r="H2" s="14"/>
      <c r="I2" s="14"/>
      <c r="J2" s="14"/>
      <c r="K2" s="25" t="s">
        <v>0</v>
      </c>
      <c r="L2" s="16" t="s">
        <v>7</v>
      </c>
      <c r="M2" s="18" t="s">
        <v>7</v>
      </c>
    </row>
    <row r="3" spans="1:13" ht="12.75">
      <c r="A3" s="14" t="str">
        <f>Список!A3</f>
        <v>Корягин Андрей</v>
      </c>
      <c r="B3" s="27"/>
      <c r="C3" s="27"/>
      <c r="D3" s="13"/>
      <c r="E3" s="13"/>
      <c r="F3" s="13"/>
      <c r="G3" s="13"/>
      <c r="H3" s="14"/>
      <c r="I3" s="14"/>
      <c r="J3" s="14"/>
      <c r="K3" s="51">
        <f>Маршрут!K3+Маршрут0!K3</f>
        <v>476.9333333333334</v>
      </c>
      <c r="L3" s="16">
        <f>RANK(K3,K3:K32,0)</f>
        <v>4</v>
      </c>
      <c r="M3" s="17">
        <f>IF(L3&lt;4,ROMAN(L3),L3)</f>
        <v>4</v>
      </c>
    </row>
    <row r="4" spans="1:13" ht="12.75">
      <c r="A4" s="14" t="str">
        <f>Список!A4</f>
        <v>Грисенко Александр</v>
      </c>
      <c r="B4" s="27"/>
      <c r="C4" s="27"/>
      <c r="D4" s="13"/>
      <c r="E4" s="13"/>
      <c r="F4" s="13"/>
      <c r="G4" s="13"/>
      <c r="H4" s="14"/>
      <c r="I4" s="14"/>
      <c r="J4" s="14"/>
      <c r="K4" s="51">
        <f>Маршрут!K4+Маршрут0!K4</f>
        <v>0</v>
      </c>
      <c r="L4" s="16">
        <f>RANK(K4,K3:K32,0)</f>
        <v>11</v>
      </c>
      <c r="M4" s="17">
        <f aca="true" t="shared" si="0" ref="M4:M16">IF(L4&lt;4,ROMAN(L4),L4)</f>
        <v>11</v>
      </c>
    </row>
    <row r="5" spans="1:13" ht="12.75">
      <c r="A5" s="14" t="str">
        <f>Список!A5</f>
        <v>Дашкин Олег</v>
      </c>
      <c r="B5" s="27"/>
      <c r="C5" s="27"/>
      <c r="D5" s="13"/>
      <c r="E5" s="13"/>
      <c r="F5" s="13"/>
      <c r="G5" s="13"/>
      <c r="H5" s="14"/>
      <c r="I5" s="14"/>
      <c r="J5" s="14"/>
      <c r="K5" s="51">
        <f>Маршрут!K5+Маршрут0!K5</f>
        <v>910</v>
      </c>
      <c r="L5" s="16">
        <f>RANK(K5,K3:K32,0)</f>
        <v>1</v>
      </c>
      <c r="M5" s="17" t="str">
        <f t="shared" si="0"/>
        <v>I</v>
      </c>
    </row>
    <row r="6" spans="1:13" ht="12.75">
      <c r="A6" s="14" t="str">
        <f>Список!A6</f>
        <v>Белый Владимир</v>
      </c>
      <c r="B6" s="27"/>
      <c r="C6" s="27"/>
      <c r="D6" s="13"/>
      <c r="E6" s="13"/>
      <c r="F6" s="13"/>
      <c r="G6" s="13"/>
      <c r="H6" s="14"/>
      <c r="I6" s="14"/>
      <c r="J6" s="14"/>
      <c r="K6" s="51">
        <f>Маршрут!K6+Маршрут0!K6</f>
        <v>475.4</v>
      </c>
      <c r="L6" s="16">
        <f>RANK(K6,K3:K32,0)</f>
        <v>5</v>
      </c>
      <c r="M6" s="17">
        <f t="shared" si="0"/>
        <v>5</v>
      </c>
    </row>
    <row r="7" spans="1:13" ht="12.75">
      <c r="A7" s="14" t="str">
        <f>Список!A7</f>
        <v>Ярина Михаил</v>
      </c>
      <c r="B7" s="27"/>
      <c r="C7" s="27"/>
      <c r="D7" s="13"/>
      <c r="E7" s="13"/>
      <c r="F7" s="13"/>
      <c r="G7" s="13"/>
      <c r="H7" s="14"/>
      <c r="I7" s="14"/>
      <c r="J7" s="14"/>
      <c r="K7" s="51">
        <f>Маршрут!K7+Маршрут0!K7</f>
        <v>536.4333333333334</v>
      </c>
      <c r="L7" s="16">
        <f>RANK(K7,K3:K32,0)</f>
        <v>3</v>
      </c>
      <c r="M7" s="17" t="str">
        <f t="shared" si="0"/>
        <v>III</v>
      </c>
    </row>
    <row r="8" spans="1:13" ht="12.75">
      <c r="A8" s="14" t="str">
        <f>Список!A8</f>
        <v>Раков Алексей</v>
      </c>
      <c r="B8" s="27"/>
      <c r="C8" s="27"/>
      <c r="D8" s="13"/>
      <c r="E8" s="13"/>
      <c r="F8" s="13"/>
      <c r="G8" s="13"/>
      <c r="H8" s="14"/>
      <c r="I8" s="14"/>
      <c r="J8" s="14"/>
      <c r="K8" s="51">
        <f>Маршрут!K8+Маршрут0!K8</f>
        <v>33.19999999999997</v>
      </c>
      <c r="L8" s="16">
        <f>RANK(K8,K3:K32,0)</f>
        <v>9</v>
      </c>
      <c r="M8" s="17">
        <f t="shared" si="0"/>
        <v>9</v>
      </c>
    </row>
    <row r="9" spans="1:13" ht="12.75">
      <c r="A9" s="14" t="str">
        <f>Список!A9</f>
        <v>Яворский Владимир</v>
      </c>
      <c r="B9" s="27"/>
      <c r="C9" s="27"/>
      <c r="D9" s="13"/>
      <c r="E9" s="13"/>
      <c r="F9" s="13"/>
      <c r="G9" s="13"/>
      <c r="H9" s="14"/>
      <c r="I9" s="14"/>
      <c r="J9" s="14"/>
      <c r="K9" s="51">
        <f>Маршрут!K9+Маршрут0!K9</f>
        <v>308.0666666666667</v>
      </c>
      <c r="L9" s="16">
        <f>RANK(K9,K3:K32,0)</f>
        <v>8</v>
      </c>
      <c r="M9" s="17">
        <f t="shared" si="0"/>
        <v>8</v>
      </c>
    </row>
    <row r="10" spans="1:13" ht="12.75">
      <c r="A10" s="14" t="str">
        <f>Список!A10</f>
        <v>Прокоп Александр</v>
      </c>
      <c r="B10" s="27"/>
      <c r="C10" s="27"/>
      <c r="D10" s="13"/>
      <c r="E10" s="13"/>
      <c r="F10" s="13"/>
      <c r="G10" s="13"/>
      <c r="H10" s="14"/>
      <c r="I10" s="14"/>
      <c r="J10" s="14"/>
      <c r="K10" s="51">
        <f>Маршрут!K10+Маршрут0!K10</f>
        <v>349.6666666666667</v>
      </c>
      <c r="L10" s="16">
        <f>RANK(K10,K3:K32,0)</f>
        <v>7</v>
      </c>
      <c r="M10" s="17">
        <f t="shared" si="0"/>
        <v>7</v>
      </c>
    </row>
    <row r="11" spans="1:13" ht="12.75">
      <c r="A11" s="14" t="str">
        <f>Список!A11</f>
        <v>Жарко Виктор</v>
      </c>
      <c r="B11" s="27"/>
      <c r="C11" s="27"/>
      <c r="D11" s="13"/>
      <c r="E11" s="13"/>
      <c r="F11" s="13"/>
      <c r="G11" s="13"/>
      <c r="H11" s="14"/>
      <c r="I11" s="14"/>
      <c r="J11" s="14"/>
      <c r="K11" s="51">
        <f>Маршрут!K11+Маршрут0!K11</f>
        <v>10.46666666666664</v>
      </c>
      <c r="L11" s="16">
        <f>RANK(K11,K3:K32,0)</f>
        <v>10</v>
      </c>
      <c r="M11" s="17">
        <f t="shared" si="0"/>
        <v>10</v>
      </c>
    </row>
    <row r="12" spans="1:13" ht="12.75">
      <c r="A12" s="14" t="str">
        <f>Список!A12</f>
        <v>Гусак Владимир</v>
      </c>
      <c r="B12" s="27"/>
      <c r="C12" s="27"/>
      <c r="D12" s="13"/>
      <c r="E12" s="13"/>
      <c r="F12" s="13"/>
      <c r="G12" s="13"/>
      <c r="H12" s="14"/>
      <c r="I12" s="14"/>
      <c r="J12" s="14"/>
      <c r="K12" s="51">
        <f>Маршрут!K12+Маршрут0!K12</f>
        <v>0</v>
      </c>
      <c r="L12" s="16">
        <f>RANK(K12,K3:K32,0)</f>
        <v>11</v>
      </c>
      <c r="M12" s="17">
        <f t="shared" si="0"/>
        <v>11</v>
      </c>
    </row>
    <row r="13" spans="1:13" ht="12.75">
      <c r="A13" s="14" t="str">
        <f>Список!A13</f>
        <v>Астахов Максим</v>
      </c>
      <c r="B13" s="27"/>
      <c r="C13" s="27"/>
      <c r="D13" s="13"/>
      <c r="E13" s="13"/>
      <c r="F13" s="13"/>
      <c r="G13" s="13"/>
      <c r="H13" s="14"/>
      <c r="I13" s="14"/>
      <c r="J13" s="14"/>
      <c r="K13" s="51">
        <f>Маршрут!K13+Маршрут0!K13</f>
        <v>600</v>
      </c>
      <c r="L13" s="16">
        <f>RANK(K13,K3:K32,0)</f>
        <v>2</v>
      </c>
      <c r="M13" s="17" t="str">
        <f t="shared" si="0"/>
        <v>II</v>
      </c>
    </row>
    <row r="14" spans="1:13" ht="12.75">
      <c r="A14" s="14" t="str">
        <f>Список!A14</f>
        <v>Облог Юрий</v>
      </c>
      <c r="B14" s="27"/>
      <c r="C14" s="27"/>
      <c r="D14" s="13"/>
      <c r="E14" s="13"/>
      <c r="F14" s="13"/>
      <c r="G14" s="13"/>
      <c r="H14" s="14"/>
      <c r="I14" s="14"/>
      <c r="J14" s="14"/>
      <c r="K14" s="51">
        <f>Маршрут!K14+Маршрут0!K14</f>
        <v>425.69999999999993</v>
      </c>
      <c r="L14" s="16">
        <f>RANK(K14,K3:K32,0)</f>
        <v>6</v>
      </c>
      <c r="M14" s="17">
        <f t="shared" si="0"/>
        <v>6</v>
      </c>
    </row>
    <row r="15" spans="1:13" ht="12.75">
      <c r="A15" s="14">
        <f>Список!A15</f>
        <v>0</v>
      </c>
      <c r="B15" s="27"/>
      <c r="C15" s="27"/>
      <c r="D15" s="13"/>
      <c r="E15" s="13"/>
      <c r="F15" s="13"/>
      <c r="G15" s="13"/>
      <c r="H15" s="14"/>
      <c r="I15" s="14"/>
      <c r="J15" s="14"/>
      <c r="K15" s="25"/>
      <c r="L15" s="16">
        <f>RANK(K15,K3:K32,0)</f>
        <v>11</v>
      </c>
      <c r="M15" s="17">
        <f t="shared" si="0"/>
        <v>11</v>
      </c>
    </row>
    <row r="16" spans="1:13" ht="12.75">
      <c r="A16" s="14">
        <f>Список!A16</f>
        <v>0</v>
      </c>
      <c r="B16" s="27"/>
      <c r="C16" s="27"/>
      <c r="D16" s="13"/>
      <c r="E16" s="13"/>
      <c r="F16" s="13"/>
      <c r="G16" s="13"/>
      <c r="H16" s="14"/>
      <c r="I16" s="14"/>
      <c r="J16" s="14"/>
      <c r="K16" s="25"/>
      <c r="L16" s="16">
        <f>RANK(K16,K3:K32,0)</f>
        <v>11</v>
      </c>
      <c r="M16" s="17">
        <f t="shared" si="0"/>
        <v>11</v>
      </c>
    </row>
    <row r="17" spans="1:13" ht="12.75">
      <c r="A17" s="53"/>
      <c r="B17" s="64"/>
      <c r="C17" s="64"/>
      <c r="D17" s="52"/>
      <c r="E17" s="52"/>
      <c r="F17" s="52"/>
      <c r="G17" s="52"/>
      <c r="H17" s="53"/>
      <c r="I17" s="53"/>
      <c r="J17" s="53"/>
      <c r="K17" s="63"/>
      <c r="L17" s="55">
        <f>RANK(K17,K3:K32,0)</f>
        <v>11</v>
      </c>
      <c r="M17" s="43"/>
    </row>
    <row r="18" spans="1:13" ht="12.75">
      <c r="A18" s="53"/>
      <c r="B18" s="64"/>
      <c r="C18" s="64"/>
      <c r="D18" s="52"/>
      <c r="E18" s="52"/>
      <c r="F18" s="52"/>
      <c r="G18" s="52"/>
      <c r="H18" s="53"/>
      <c r="I18" s="53"/>
      <c r="J18" s="53"/>
      <c r="K18" s="63"/>
      <c r="L18" s="55">
        <f>RANK(K18,K3:K32,0)</f>
        <v>11</v>
      </c>
      <c r="M18" s="43"/>
    </row>
    <row r="19" spans="1:13" ht="12.75">
      <c r="A19" s="53"/>
      <c r="B19" s="64"/>
      <c r="C19" s="64"/>
      <c r="D19" s="52"/>
      <c r="E19" s="52"/>
      <c r="F19" s="52"/>
      <c r="G19" s="52"/>
      <c r="H19" s="53"/>
      <c r="I19" s="53"/>
      <c r="J19" s="53"/>
      <c r="K19" s="63"/>
      <c r="L19" s="55">
        <f>RANK(K19,K3:K32,0)</f>
        <v>11</v>
      </c>
      <c r="M19" s="43"/>
    </row>
    <row r="20" spans="1:13" ht="12.75">
      <c r="A20" s="53"/>
      <c r="B20" s="64"/>
      <c r="C20" s="64"/>
      <c r="D20" s="52"/>
      <c r="E20" s="52"/>
      <c r="F20" s="52"/>
      <c r="G20" s="52"/>
      <c r="H20" s="53"/>
      <c r="I20" s="53"/>
      <c r="J20" s="53"/>
      <c r="K20" s="63"/>
      <c r="L20" s="55">
        <f>RANK(K20,K3:K32,0)</f>
        <v>11</v>
      </c>
      <c r="M20" s="43"/>
    </row>
    <row r="21" spans="1:13" ht="12.75">
      <c r="A21" s="53"/>
      <c r="B21" s="64"/>
      <c r="C21" s="64"/>
      <c r="D21" s="52"/>
      <c r="E21" s="52"/>
      <c r="F21" s="52"/>
      <c r="G21" s="52"/>
      <c r="H21" s="53"/>
      <c r="I21" s="53"/>
      <c r="J21" s="53"/>
      <c r="K21" s="63"/>
      <c r="L21" s="55">
        <f>RANK(K21,K3:K32,0)</f>
        <v>11</v>
      </c>
      <c r="M21" s="43"/>
    </row>
    <row r="22" spans="1:13" ht="12.75">
      <c r="A22" s="53"/>
      <c r="B22" s="64"/>
      <c r="C22" s="64"/>
      <c r="D22" s="52"/>
      <c r="E22" s="52"/>
      <c r="F22" s="52"/>
      <c r="G22" s="52"/>
      <c r="H22" s="53"/>
      <c r="I22" s="53"/>
      <c r="J22" s="53"/>
      <c r="K22" s="63"/>
      <c r="L22" s="55">
        <f>RANK(K22,K3:K32,0)</f>
        <v>11</v>
      </c>
      <c r="M22" s="43"/>
    </row>
    <row r="23" spans="11:13" ht="12.75">
      <c r="K23" s="3"/>
      <c r="M23" s="5"/>
    </row>
    <row r="24" spans="1:13" ht="12.75">
      <c r="A24" s="10"/>
      <c r="K24" s="3"/>
      <c r="M24" s="5"/>
    </row>
    <row r="25" spans="4:13" ht="12.75">
      <c r="D25" s="11"/>
      <c r="K25" s="3"/>
      <c r="M25" s="5"/>
    </row>
    <row r="26" spans="11:13" ht="12.75">
      <c r="K26" s="3"/>
      <c r="M26" s="5"/>
    </row>
    <row r="27" spans="11:13" ht="12.75">
      <c r="K27" s="3"/>
      <c r="M27" s="5"/>
    </row>
    <row r="28" spans="11:13" ht="12.75">
      <c r="K28" s="3"/>
      <c r="M28" s="5"/>
    </row>
    <row r="29" spans="11:13" ht="12.75">
      <c r="K29" s="3"/>
      <c r="M29" s="5"/>
    </row>
    <row r="30" spans="11:13" ht="12.75">
      <c r="K30" s="3"/>
      <c r="M30" s="5"/>
    </row>
    <row r="31" spans="11:13" ht="12.75">
      <c r="K31" s="3"/>
      <c r="M31" s="5"/>
    </row>
    <row r="32" spans="11:13" ht="12.75">
      <c r="K32" s="3"/>
      <c r="M32" s="5"/>
    </row>
    <row r="34" ht="13.5" customHeight="1"/>
    <row r="35" spans="2:7" ht="20.25" customHeight="1">
      <c r="B35" s="9">
        <f>MIN(B3:B32)</f>
        <v>0</v>
      </c>
      <c r="C35" s="9">
        <f>MAX(C3:C32)</f>
        <v>0</v>
      </c>
      <c r="D35">
        <f>MAX(D3:D32)</f>
        <v>0</v>
      </c>
      <c r="E35">
        <f>MIN(E3:E32)</f>
        <v>0</v>
      </c>
      <c r="F35">
        <f>MAX(F3:F32)</f>
        <v>0</v>
      </c>
      <c r="G35">
        <f>MAX(G3:G32)</f>
        <v>0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Notebook</cp:lastModifiedBy>
  <cp:lastPrinted>2012-09-30T07:47:13Z</cp:lastPrinted>
  <dcterms:created xsi:type="dcterms:W3CDTF">1996-10-08T23:32:33Z</dcterms:created>
  <dcterms:modified xsi:type="dcterms:W3CDTF">2012-09-30T07:50:21Z</dcterms:modified>
  <cp:category/>
  <cp:version/>
  <cp:contentType/>
  <cp:contentStatus/>
</cp:coreProperties>
</file>